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3.xml" ContentType="application/vnd.openxmlformats-officedocument.drawingml.chartshapes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7.xml" ContentType="application/vnd.openxmlformats-officedocument.drawing+xml"/>
  <Override PartName="/xl/charts/chart11.xml" ContentType="application/vnd.openxmlformats-officedocument.drawingml.chart+xml"/>
  <Override PartName="/xl/drawings/drawing8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drawings/drawing9.xml" ContentType="application/vnd.openxmlformats-officedocument.drawingml.chartshapes+xml"/>
  <Override PartName="/xl/charts/chart1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-105" yWindow="-105" windowWidth="20700" windowHeight="11760" tabRatio="704"/>
  </bookViews>
  <sheets>
    <sheet name="9.1" sheetId="4367" r:id="rId1"/>
    <sheet name="9.2" sheetId="4364" r:id="rId2"/>
    <sheet name="9.3" sheetId="4368" r:id="rId3"/>
    <sheet name="9.4" sheetId="4369" r:id="rId4"/>
  </sheets>
  <externalReferences>
    <externalReference r:id="rId5"/>
  </externalReferences>
  <definedNames>
    <definedName name="_xlnm._FilterDatabase" localSheetId="3" hidden="1">'9.4'!$T$3:$Z$27</definedName>
    <definedName name="AMAZONAS">#REF!</definedName>
    <definedName name="ANCASH">#REF!</definedName>
    <definedName name="APURIMAC">#REF!</definedName>
    <definedName name="_xlnm.Print_Area" localSheetId="0">'9.1'!$A$1:$J$68</definedName>
    <definedName name="_xlnm.Print_Area" localSheetId="1">'9.2'!$A$1:$Z$106</definedName>
    <definedName name="_xlnm.Print_Area" localSheetId="2">'9.3'!$A$1:$P$97</definedName>
    <definedName name="_xlnm.Print_Area" localSheetId="3">'9.4'!$A$1:$Q$38,'9.4'!$A$40:$Q$71</definedName>
    <definedName name="AREQUIPA">#REF!</definedName>
    <definedName name="AYACUCHO">[1]X_DEPA!#REF!</definedName>
    <definedName name="CAJAMARCA">#REF!</definedName>
    <definedName name="CUSCO">#REF!</definedName>
    <definedName name="ESTADO">#REF!</definedName>
    <definedName name="HUANCAVELICA">#REF!</definedName>
    <definedName name="HUANUCO">#REF!</definedName>
    <definedName name="ICA">#REF!</definedName>
    <definedName name="JUNIN">#REF!</definedName>
    <definedName name="LA_LIBERTAD">#REF!</definedName>
    <definedName name="LAMBAYEQUE">#REF!</definedName>
    <definedName name="LIMA">#REF!</definedName>
    <definedName name="LIMA_I">[1]X_DEPA!#REF!</definedName>
    <definedName name="LIMA_II">[1]X_DEPA!#REF!</definedName>
    <definedName name="LORETO">#REF!</definedName>
    <definedName name="MADRE_DIOS">#REF!</definedName>
    <definedName name="MOQUEGUA">#REF!</definedName>
    <definedName name="PARTICIP" localSheetId="2">'9.3'!$B$1:$O$52</definedName>
    <definedName name="PARTICIP">#REF!</definedName>
    <definedName name="PASCO">#REF!</definedName>
    <definedName name="PIURA">#REF!</definedName>
    <definedName name="PIURA_I">[1]X_DEPA!#REF!</definedName>
    <definedName name="PRINCIPALES" localSheetId="2">'9.3'!#REF!</definedName>
    <definedName name="PRINCIPALES">#REF!</definedName>
    <definedName name="PUNO">#REF!</definedName>
    <definedName name="SAN_MARTIN">#REF!</definedName>
    <definedName name="TACNA">#REF!</definedName>
    <definedName name="_xlnm.Print_Titles" localSheetId="1">'9.2'!$4:$5</definedName>
    <definedName name="TOTAL">#REF!</definedName>
    <definedName name="TUMBES">#REF!</definedName>
    <definedName name="UCAYALI">#REF!</definedName>
  </definedNames>
  <calcPr calcId="145621"/>
</workbook>
</file>

<file path=xl/calcChain.xml><?xml version="1.0" encoding="utf-8"?>
<calcChain xmlns="http://schemas.openxmlformats.org/spreadsheetml/2006/main">
  <c r="G16" i="4369" l="1"/>
  <c r="M16" i="4369"/>
  <c r="Y72" i="4368" l="1"/>
  <c r="X64" i="4368"/>
  <c r="X65" i="4368"/>
  <c r="X66" i="4368"/>
  <c r="X67" i="4368"/>
  <c r="X68" i="4368"/>
  <c r="X69" i="4368"/>
  <c r="X70" i="4368"/>
  <c r="X71" i="4368"/>
  <c r="X63" i="4368"/>
  <c r="W85" i="4368"/>
  <c r="T73" i="4368"/>
  <c r="T64" i="4368"/>
  <c r="T65" i="4368"/>
  <c r="T66" i="4368"/>
  <c r="T67" i="4368"/>
  <c r="T68" i="4368"/>
  <c r="T69" i="4368"/>
  <c r="T70" i="4368"/>
  <c r="T71" i="4368"/>
  <c r="T72" i="4368"/>
  <c r="T63" i="4368"/>
  <c r="X72" i="4368"/>
  <c r="O27" i="4368"/>
  <c r="O28" i="4368"/>
  <c r="L27" i="4368"/>
  <c r="L28" i="4368"/>
  <c r="K25" i="4368"/>
  <c r="K19" i="4368"/>
  <c r="K17" i="4368"/>
  <c r="K14" i="4368"/>
  <c r="I27" i="4368"/>
  <c r="I25" i="4368"/>
  <c r="I23" i="4368"/>
  <c r="I21" i="4368"/>
  <c r="I18" i="4368"/>
  <c r="I15" i="4368"/>
  <c r="G28" i="4368"/>
  <c r="G27" i="4368"/>
  <c r="G18" i="4368"/>
  <c r="E18" i="4368"/>
  <c r="E85" i="4364" l="1"/>
  <c r="V70" i="4364"/>
  <c r="V71" i="4364"/>
  <c r="V72" i="4364"/>
  <c r="V73" i="4364"/>
  <c r="V74" i="4364"/>
  <c r="V75" i="4364"/>
  <c r="V76" i="4364"/>
  <c r="L70" i="4364"/>
  <c r="L71" i="4364"/>
  <c r="L72" i="4364"/>
  <c r="L73" i="4364"/>
  <c r="L74" i="4364"/>
  <c r="L75" i="4364"/>
  <c r="L76" i="4364"/>
  <c r="L10" i="4364"/>
  <c r="AA35" i="4367" l="1"/>
  <c r="AA34" i="4367"/>
  <c r="AB14" i="4369" l="1"/>
  <c r="M26" i="4369" l="1"/>
  <c r="M27" i="4369"/>
  <c r="M28" i="4369"/>
  <c r="M29" i="4369"/>
  <c r="M30" i="4369"/>
  <c r="M31" i="4369"/>
  <c r="M32" i="4369"/>
  <c r="M33" i="4369"/>
  <c r="M34" i="4369"/>
  <c r="G26" i="4369"/>
  <c r="G27" i="4369"/>
  <c r="G28" i="4369"/>
  <c r="G29" i="4369"/>
  <c r="G30" i="4369"/>
  <c r="G31" i="4369"/>
  <c r="G32" i="4369"/>
  <c r="G33" i="4369"/>
  <c r="G34" i="4369"/>
  <c r="M17" i="4369"/>
  <c r="G17" i="4369"/>
  <c r="L10" i="4368" l="1"/>
  <c r="L11" i="4368"/>
  <c r="L12" i="4368"/>
  <c r="L13" i="4368"/>
  <c r="L14" i="4368"/>
  <c r="L15" i="4368"/>
  <c r="L16" i="4368"/>
  <c r="L17" i="4368"/>
  <c r="L18" i="4368"/>
  <c r="L19" i="4368"/>
  <c r="L20" i="4368"/>
  <c r="L21" i="4368"/>
  <c r="L22" i="4368"/>
  <c r="L23" i="4368"/>
  <c r="L24" i="4368"/>
  <c r="L25" i="4368"/>
  <c r="L26" i="4368"/>
  <c r="L29" i="4368"/>
  <c r="N30" i="4368"/>
  <c r="O9" i="4368" s="1"/>
  <c r="J30" i="4368"/>
  <c r="H30" i="4368"/>
  <c r="F30" i="4368"/>
  <c r="D30" i="4368"/>
  <c r="T11" i="4364"/>
  <c r="R11" i="4364"/>
  <c r="P11" i="4364"/>
  <c r="AG99" i="4364" s="1"/>
  <c r="N11" i="4364"/>
  <c r="J11" i="4364"/>
  <c r="H11" i="4364"/>
  <c r="F11" i="4364"/>
  <c r="D11" i="4364"/>
  <c r="V67" i="4364"/>
  <c r="V68" i="4364"/>
  <c r="V69" i="4364"/>
  <c r="T78" i="4364"/>
  <c r="R78" i="4364"/>
  <c r="P78" i="4364"/>
  <c r="N78" i="4364"/>
  <c r="AF100" i="4364" s="1"/>
  <c r="J78" i="4364"/>
  <c r="H78" i="4364"/>
  <c r="F78" i="4364"/>
  <c r="D78" i="4364"/>
  <c r="L18" i="4364"/>
  <c r="L19" i="4364"/>
  <c r="L20" i="4364"/>
  <c r="L21" i="4364"/>
  <c r="L22" i="4364"/>
  <c r="L23" i="4364"/>
  <c r="L24" i="4364"/>
  <c r="L25" i="4364"/>
  <c r="L26" i="4364"/>
  <c r="L27" i="4364"/>
  <c r="L28" i="4364"/>
  <c r="L29" i="4364"/>
  <c r="L30" i="4364"/>
  <c r="L31" i="4364"/>
  <c r="L32" i="4364"/>
  <c r="L33" i="4364"/>
  <c r="L34" i="4364"/>
  <c r="L35" i="4364"/>
  <c r="L36" i="4364"/>
  <c r="L37" i="4364"/>
  <c r="L38" i="4364"/>
  <c r="L39" i="4364"/>
  <c r="L40" i="4364"/>
  <c r="L41" i="4364"/>
  <c r="L42" i="4364"/>
  <c r="L43" i="4364"/>
  <c r="L44" i="4364"/>
  <c r="L45" i="4364"/>
  <c r="L46" i="4364"/>
  <c r="L47" i="4364"/>
  <c r="L48" i="4364"/>
  <c r="L49" i="4364"/>
  <c r="L50" i="4364"/>
  <c r="L51" i="4364"/>
  <c r="L52" i="4364"/>
  <c r="L53" i="4364"/>
  <c r="L54" i="4364"/>
  <c r="L55" i="4364"/>
  <c r="L56" i="4364"/>
  <c r="L57" i="4364"/>
  <c r="L58" i="4364"/>
  <c r="L59" i="4364"/>
  <c r="L60" i="4364"/>
  <c r="L61" i="4364"/>
  <c r="L62" i="4364"/>
  <c r="L63" i="4364"/>
  <c r="L64" i="4364"/>
  <c r="L65" i="4364"/>
  <c r="L66" i="4364"/>
  <c r="L67" i="4364"/>
  <c r="L68" i="4364"/>
  <c r="L69" i="4364"/>
  <c r="L77" i="4364"/>
  <c r="L16" i="4364"/>
  <c r="L9" i="4364"/>
  <c r="L8" i="4364"/>
  <c r="L7" i="4364"/>
  <c r="L6" i="4364"/>
  <c r="E19" i="4364" l="1"/>
  <c r="E74" i="4364"/>
  <c r="E72" i="4364"/>
  <c r="E62" i="4364"/>
  <c r="E47" i="4364"/>
  <c r="E66" i="4364"/>
  <c r="E60" i="4364"/>
  <c r="E58" i="4364"/>
  <c r="I11" i="4368"/>
  <c r="I29" i="4368"/>
  <c r="Y35" i="4368"/>
  <c r="I12" i="4368"/>
  <c r="I17" i="4368"/>
  <c r="K16" i="4368"/>
  <c r="K18" i="4368"/>
  <c r="G17" i="4368"/>
  <c r="G26" i="4368"/>
  <c r="G25" i="4368"/>
  <c r="G29" i="4368"/>
  <c r="G23" i="4368"/>
  <c r="X35" i="4368"/>
  <c r="G10" i="4368"/>
  <c r="G20" i="4368"/>
  <c r="G9" i="4368"/>
  <c r="G11" i="4368"/>
  <c r="G21" i="4368"/>
  <c r="G13" i="4368"/>
  <c r="G22" i="4368"/>
  <c r="G15" i="4368"/>
  <c r="G24" i="4368"/>
  <c r="G16" i="4368"/>
  <c r="O14" i="4368"/>
  <c r="O22" i="4368"/>
  <c r="O15" i="4368"/>
  <c r="O23" i="4368"/>
  <c r="O29" i="4368"/>
  <c r="O16" i="4368"/>
  <c r="O24" i="4368"/>
  <c r="O17" i="4368"/>
  <c r="O25" i="4368"/>
  <c r="O19" i="4368"/>
  <c r="O10" i="4368"/>
  <c r="O18" i="4368"/>
  <c r="O26" i="4368"/>
  <c r="O11" i="4368"/>
  <c r="O12" i="4368"/>
  <c r="O20" i="4368"/>
  <c r="O13" i="4368"/>
  <c r="O21" i="4368"/>
  <c r="O8" i="4368"/>
  <c r="W35" i="4368"/>
  <c r="Z35" i="4368" s="1"/>
  <c r="E8" i="4368"/>
  <c r="T85" i="4364"/>
  <c r="P85" i="4364"/>
  <c r="L11" i="4364"/>
  <c r="R85" i="4364"/>
  <c r="N85" i="4364"/>
  <c r="D85" i="4364"/>
  <c r="E6" i="4364" s="1"/>
  <c r="AF99" i="4364"/>
  <c r="E46" i="4364"/>
  <c r="E34" i="4364"/>
  <c r="E26" i="4364"/>
  <c r="E56" i="4364"/>
  <c r="E44" i="4364"/>
  <c r="E33" i="4364"/>
  <c r="E25" i="4364"/>
  <c r="E28" i="4364"/>
  <c r="E27" i="4364"/>
  <c r="E55" i="4364"/>
  <c r="E32" i="4364"/>
  <c r="E54" i="4364"/>
  <c r="E23" i="4364"/>
  <c r="E53" i="4364"/>
  <c r="E38" i="4364"/>
  <c r="E30" i="4364"/>
  <c r="E20" i="4364"/>
  <c r="E21" i="4364"/>
  <c r="E36" i="4364"/>
  <c r="E59" i="4364"/>
  <c r="E35" i="4364"/>
  <c r="E40" i="4364"/>
  <c r="E24" i="4364"/>
  <c r="E39" i="4364"/>
  <c r="E31" i="4364"/>
  <c r="E37" i="4364"/>
  <c r="E29" i="4364"/>
  <c r="Q8" i="4364" l="1"/>
  <c r="Q59" i="4364"/>
  <c r="Q67" i="4364"/>
  <c r="Q76" i="4364"/>
  <c r="Q57" i="4364"/>
  <c r="Q73" i="4364"/>
  <c r="Q48" i="4364"/>
  <c r="Q69" i="4364"/>
  <c r="Q71" i="4364"/>
  <c r="Q70" i="4364"/>
  <c r="Q68" i="4364"/>
  <c r="U6" i="4364"/>
  <c r="U65" i="4364"/>
  <c r="U64" i="4364"/>
  <c r="U50" i="4364"/>
  <c r="U49" i="4364"/>
  <c r="O6" i="4364"/>
  <c r="O58" i="4364"/>
  <c r="O54" i="4364"/>
  <c r="O66" i="4364"/>
  <c r="O47" i="4364"/>
  <c r="O74" i="4364"/>
  <c r="O60" i="4364"/>
  <c r="O72" i="4364"/>
  <c r="O62" i="4364"/>
  <c r="S6" i="4364"/>
  <c r="S75" i="4364"/>
  <c r="S52" i="4364"/>
  <c r="S51" i="4364"/>
  <c r="S63" i="4364"/>
  <c r="S61" i="4364"/>
  <c r="E7" i="4364"/>
  <c r="E8" i="4364"/>
  <c r="E9" i="4364"/>
  <c r="E10" i="4364"/>
  <c r="L9" i="4368" l="1"/>
  <c r="L8" i="4368"/>
  <c r="K30" i="4368"/>
  <c r="L30" i="4368" l="1"/>
  <c r="M9" i="4368" s="1"/>
  <c r="B9" i="4368"/>
  <c r="B10" i="4368" s="1"/>
  <c r="B11" i="4368" s="1"/>
  <c r="B12" i="4368" s="1"/>
  <c r="B13" i="4368" s="1"/>
  <c r="B14" i="4368" s="1"/>
  <c r="B15" i="4368" s="1"/>
  <c r="B16" i="4368" s="1"/>
  <c r="B17" i="4368" s="1"/>
  <c r="B18" i="4368" s="1"/>
  <c r="B19" i="4368" s="1"/>
  <c r="B20" i="4368" s="1"/>
  <c r="B21" i="4368" s="1"/>
  <c r="B22" i="4368" s="1"/>
  <c r="B23" i="4368" s="1"/>
  <c r="B24" i="4368" s="1"/>
  <c r="B25" i="4368" s="1"/>
  <c r="B26" i="4368" s="1"/>
  <c r="M8" i="4368" l="1"/>
  <c r="M27" i="4368"/>
  <c r="M28" i="4368"/>
  <c r="M24" i="4368"/>
  <c r="M25" i="4368"/>
  <c r="M23" i="4368"/>
  <c r="M10" i="4368"/>
  <c r="M20" i="4368"/>
  <c r="M12" i="4368"/>
  <c r="M16" i="4368"/>
  <c r="M29" i="4368"/>
  <c r="M11" i="4368"/>
  <c r="M17" i="4368"/>
  <c r="M15" i="4368"/>
  <c r="M19" i="4368"/>
  <c r="M26" i="4368"/>
  <c r="M14" i="4368"/>
  <c r="M21" i="4368"/>
  <c r="M18" i="4368"/>
  <c r="M22" i="4368"/>
  <c r="M13" i="4368"/>
  <c r="E12" i="4367"/>
  <c r="AI95" i="4364"/>
  <c r="AH95" i="4364"/>
  <c r="AG95" i="4364"/>
  <c r="AH99" i="4364"/>
  <c r="AF95" i="4364" l="1"/>
  <c r="Z33" i="4367"/>
  <c r="Z34" i="4367"/>
  <c r="Z32" i="4367"/>
  <c r="AI100" i="4364"/>
  <c r="AH100" i="4364"/>
  <c r="AG100" i="4364"/>
  <c r="AH102" i="4364" l="1"/>
  <c r="AL100" i="4364" s="1"/>
  <c r="AC95" i="4364"/>
  <c r="AL99" i="4364" l="1"/>
  <c r="V77" i="4364" l="1"/>
  <c r="V66" i="4364"/>
  <c r="V65" i="4364"/>
  <c r="G8" i="4368"/>
  <c r="E18" i="4369"/>
  <c r="V63" i="4364"/>
  <c r="G25" i="4369"/>
  <c r="M25" i="4369"/>
  <c r="V27" i="4364"/>
  <c r="V42" i="4364"/>
  <c r="V43" i="4364"/>
  <c r="V44" i="4364"/>
  <c r="V45" i="4364"/>
  <c r="V46" i="4364"/>
  <c r="V47" i="4364"/>
  <c r="V48" i="4364"/>
  <c r="V49" i="4364"/>
  <c r="V50" i="4364"/>
  <c r="V51" i="4364"/>
  <c r="V52" i="4364"/>
  <c r="V53" i="4364"/>
  <c r="V54" i="4364"/>
  <c r="V55" i="4364"/>
  <c r="V56" i="4364"/>
  <c r="V57" i="4364"/>
  <c r="V58" i="4364"/>
  <c r="V59" i="4364"/>
  <c r="V60" i="4364"/>
  <c r="V61" i="4364"/>
  <c r="V62" i="4364"/>
  <c r="V64" i="4364"/>
  <c r="V41" i="4364"/>
  <c r="V17" i="4364"/>
  <c r="V18" i="4364"/>
  <c r="V19" i="4364"/>
  <c r="V20" i="4364"/>
  <c r="V21" i="4364"/>
  <c r="V22" i="4364"/>
  <c r="V23" i="4364"/>
  <c r="V24" i="4364"/>
  <c r="V25" i="4364"/>
  <c r="V26" i="4364"/>
  <c r="V28" i="4364"/>
  <c r="V29" i="4364"/>
  <c r="V30" i="4364"/>
  <c r="V31" i="4364"/>
  <c r="V32" i="4364"/>
  <c r="V33" i="4364"/>
  <c r="V34" i="4364"/>
  <c r="V35" i="4364"/>
  <c r="V36" i="4364"/>
  <c r="V37" i="4364"/>
  <c r="V38" i="4364"/>
  <c r="V39" i="4364"/>
  <c r="V40" i="4364"/>
  <c r="V16" i="4364"/>
  <c r="V7" i="4364"/>
  <c r="V9" i="4364"/>
  <c r="V10" i="4364"/>
  <c r="V8" i="4364"/>
  <c r="V6" i="4364"/>
  <c r="AI99" i="4364"/>
  <c r="AC99" i="4364" s="1"/>
  <c r="K35" i="4369"/>
  <c r="Y59" i="4369" s="1"/>
  <c r="I35" i="4369"/>
  <c r="X59" i="4369" s="1"/>
  <c r="K18" i="4369"/>
  <c r="Y58" i="4369" s="1"/>
  <c r="M8" i="4369"/>
  <c r="M7" i="4369"/>
  <c r="M15" i="4369"/>
  <c r="I18" i="4369"/>
  <c r="X58" i="4369" s="1"/>
  <c r="E35" i="4369"/>
  <c r="Y53" i="4369" s="1"/>
  <c r="C35" i="4369"/>
  <c r="X53" i="4369" s="1"/>
  <c r="G10" i="4369"/>
  <c r="M24" i="4369"/>
  <c r="M14" i="4369"/>
  <c r="M9" i="4369"/>
  <c r="M13" i="4369"/>
  <c r="M6" i="4369"/>
  <c r="M10" i="4369"/>
  <c r="M11" i="4369"/>
  <c r="G24" i="4369"/>
  <c r="G15" i="4369"/>
  <c r="G9" i="4369"/>
  <c r="G7" i="4369"/>
  <c r="G8" i="4369"/>
  <c r="G6" i="4369"/>
  <c r="G13" i="4369"/>
  <c r="G11" i="4369"/>
  <c r="G12" i="4369"/>
  <c r="G14" i="4369"/>
  <c r="C18" i="4369"/>
  <c r="M12" i="4369"/>
  <c r="L17" i="4364"/>
  <c r="L78" i="4364" s="1"/>
  <c r="L85" i="4364" s="1"/>
  <c r="AF94" i="4364"/>
  <c r="AF96" i="4364" s="1"/>
  <c r="AH94" i="4364"/>
  <c r="AI94" i="4364"/>
  <c r="AG94" i="4364"/>
  <c r="U7" i="4364"/>
  <c r="X11" i="4364"/>
  <c r="H85" i="4364"/>
  <c r="X78" i="4364"/>
  <c r="I75" i="4364" l="1"/>
  <c r="I63" i="4364"/>
  <c r="I61" i="4364"/>
  <c r="I52" i="4364"/>
  <c r="I51" i="4364"/>
  <c r="M10" i="4364"/>
  <c r="M72" i="4364"/>
  <c r="M76" i="4364"/>
  <c r="M73" i="4364"/>
  <c r="M71" i="4364"/>
  <c r="M75" i="4364"/>
  <c r="M70" i="4364"/>
  <c r="M74" i="4364"/>
  <c r="V78" i="4364"/>
  <c r="M6" i="4364"/>
  <c r="M16" i="4364"/>
  <c r="V11" i="4364"/>
  <c r="AM94" i="4364"/>
  <c r="AI96" i="4364"/>
  <c r="AM95" i="4364" s="1"/>
  <c r="I6" i="4364"/>
  <c r="I85" i="4364"/>
  <c r="AL94" i="4364"/>
  <c r="AH96" i="4364"/>
  <c r="AL95" i="4364" s="1"/>
  <c r="AG96" i="4364"/>
  <c r="AK95" i="4364" s="1"/>
  <c r="I44" i="4364"/>
  <c r="S10" i="4364"/>
  <c r="S42" i="4364"/>
  <c r="S44" i="4364"/>
  <c r="U10" i="4364"/>
  <c r="U42" i="4364"/>
  <c r="U43" i="4364"/>
  <c r="X85" i="4364"/>
  <c r="I8" i="4364"/>
  <c r="F85" i="4364"/>
  <c r="E30" i="4368"/>
  <c r="I42" i="4364"/>
  <c r="AI102" i="4364"/>
  <c r="AM100" i="4364" s="1"/>
  <c r="AJ94" i="4364"/>
  <c r="AC94" i="4364"/>
  <c r="AC96" i="4364" s="1"/>
  <c r="AG102" i="4364"/>
  <c r="AK99" i="4364" s="1"/>
  <c r="I7" i="4364"/>
  <c r="J85" i="4364"/>
  <c r="AF102" i="4364"/>
  <c r="AJ99" i="4364" s="1"/>
  <c r="AC100" i="4364"/>
  <c r="K43" i="4369"/>
  <c r="L32" i="4369" s="1"/>
  <c r="I9" i="4364"/>
  <c r="I10" i="4364"/>
  <c r="U8" i="4364"/>
  <c r="U9" i="4364"/>
  <c r="G18" i="4369"/>
  <c r="U52" i="4369" s="1"/>
  <c r="S9" i="4364"/>
  <c r="S8" i="4364"/>
  <c r="S7" i="4364"/>
  <c r="G35" i="4369"/>
  <c r="O18" i="4369"/>
  <c r="Y61" i="4369"/>
  <c r="AA59" i="4369" s="1"/>
  <c r="Y52" i="4369"/>
  <c r="E43" i="4369"/>
  <c r="F32" i="4369" s="1"/>
  <c r="X61" i="4369"/>
  <c r="Z59" i="4369" s="1"/>
  <c r="I43" i="4369"/>
  <c r="J16" i="4369" s="1"/>
  <c r="M35" i="4369"/>
  <c r="U59" i="4369" s="1"/>
  <c r="X52" i="4369"/>
  <c r="C43" i="4369"/>
  <c r="D16" i="4369" s="1"/>
  <c r="O35" i="4369"/>
  <c r="G30" i="4368"/>
  <c r="M18" i="4369"/>
  <c r="M43" i="4369" s="1"/>
  <c r="I30" i="4368"/>
  <c r="F17" i="4369" l="1"/>
  <c r="F15" i="4369"/>
  <c r="K65" i="4364"/>
  <c r="K64" i="4364"/>
  <c r="K49" i="4364"/>
  <c r="K50" i="4364"/>
  <c r="Y71" i="4364"/>
  <c r="Y72" i="4364"/>
  <c r="Y73" i="4364"/>
  <c r="Y75" i="4364"/>
  <c r="Y74" i="4364"/>
  <c r="Y76" i="4364"/>
  <c r="Y70" i="4364"/>
  <c r="G70" i="4364"/>
  <c r="G69" i="4364"/>
  <c r="G68" i="4364"/>
  <c r="G48" i="4364"/>
  <c r="G67" i="4364"/>
  <c r="G59" i="4364"/>
  <c r="G76" i="4364"/>
  <c r="G57" i="4364"/>
  <c r="G73" i="4364"/>
  <c r="G71" i="4364"/>
  <c r="AK94" i="4364"/>
  <c r="Y10" i="4364"/>
  <c r="Y23" i="4364"/>
  <c r="Y31" i="4364"/>
  <c r="Y39" i="4364"/>
  <c r="Y47" i="4364"/>
  <c r="Y55" i="4364"/>
  <c r="Y62" i="4364"/>
  <c r="Y35" i="4364"/>
  <c r="Y66" i="4364"/>
  <c r="Y37" i="4364"/>
  <c r="Y68" i="4364"/>
  <c r="Y38" i="4364"/>
  <c r="Y61" i="4364"/>
  <c r="Y24" i="4364"/>
  <c r="Y32" i="4364"/>
  <c r="Y40" i="4364"/>
  <c r="Y48" i="4364"/>
  <c r="Y56" i="4364"/>
  <c r="Y63" i="4364"/>
  <c r="Y17" i="4364"/>
  <c r="Y43" i="4364"/>
  <c r="Y20" i="4364"/>
  <c r="Y36" i="4364"/>
  <c r="Y44" i="4364"/>
  <c r="Y52" i="4364"/>
  <c r="Y60" i="4364"/>
  <c r="Y67" i="4364"/>
  <c r="Y21" i="4364"/>
  <c r="Y45" i="4364"/>
  <c r="Y30" i="4364"/>
  <c r="Y54" i="4364"/>
  <c r="Y77" i="4364"/>
  <c r="Y25" i="4364"/>
  <c r="Y33" i="4364"/>
  <c r="Y41" i="4364"/>
  <c r="Y49" i="4364"/>
  <c r="Y57" i="4364"/>
  <c r="Y64" i="4364"/>
  <c r="Y27" i="4364"/>
  <c r="Y18" i="4364"/>
  <c r="Y26" i="4364"/>
  <c r="Y34" i="4364"/>
  <c r="Y42" i="4364"/>
  <c r="Y50" i="4364"/>
  <c r="Y58" i="4364"/>
  <c r="Y65" i="4364"/>
  <c r="Y51" i="4364"/>
  <c r="Y59" i="4364"/>
  <c r="Y28" i="4364"/>
  <c r="Y53" i="4364"/>
  <c r="Y22" i="4364"/>
  <c r="Y46" i="4364"/>
  <c r="Y69" i="4364"/>
  <c r="Y19" i="4364"/>
  <c r="Y29" i="4364"/>
  <c r="J17" i="4369"/>
  <c r="J30" i="4369"/>
  <c r="J32" i="4369"/>
  <c r="J33" i="4369"/>
  <c r="J27" i="4369"/>
  <c r="J29" i="4369"/>
  <c r="J26" i="4369"/>
  <c r="J28" i="4369"/>
  <c r="J31" i="4369"/>
  <c r="J34" i="4369"/>
  <c r="D17" i="4369"/>
  <c r="D32" i="4369"/>
  <c r="D33" i="4369"/>
  <c r="D27" i="4369"/>
  <c r="D28" i="4369"/>
  <c r="D29" i="4369"/>
  <c r="D30" i="4369"/>
  <c r="D31" i="4369"/>
  <c r="D26" i="4369"/>
  <c r="D34" i="4369"/>
  <c r="L24" i="4369"/>
  <c r="L15" i="4369"/>
  <c r="L17" i="4369"/>
  <c r="Y7" i="4364"/>
  <c r="Y9" i="4364"/>
  <c r="AJ96" i="4364"/>
  <c r="Y16" i="4364"/>
  <c r="Y6" i="4364"/>
  <c r="V85" i="4364"/>
  <c r="W46" i="4364" s="1"/>
  <c r="K6" i="4364"/>
  <c r="K85" i="4364"/>
  <c r="G8" i="4364"/>
  <c r="G9" i="4364"/>
  <c r="G6" i="4364"/>
  <c r="G7" i="4364"/>
  <c r="G85" i="4364"/>
  <c r="Q17" i="4364"/>
  <c r="Q77" i="4364"/>
  <c r="Q18" i="4364"/>
  <c r="Q16" i="4364"/>
  <c r="Q22" i="4364"/>
  <c r="Q44" i="4364"/>
  <c r="Q40" i="4364"/>
  <c r="Q41" i="4364"/>
  <c r="Q45" i="4364"/>
  <c r="G17" i="4364"/>
  <c r="O23" i="4364"/>
  <c r="O31" i="4364"/>
  <c r="O39" i="4364"/>
  <c r="O53" i="4364"/>
  <c r="O24" i="4364"/>
  <c r="O32" i="4364"/>
  <c r="O40" i="4364"/>
  <c r="O55" i="4364"/>
  <c r="O25" i="4364"/>
  <c r="O33" i="4364"/>
  <c r="O44" i="4364"/>
  <c r="O56" i="4364"/>
  <c r="O26" i="4364"/>
  <c r="O34" i="4364"/>
  <c r="O46" i="4364"/>
  <c r="O28" i="4364"/>
  <c r="O29" i="4364"/>
  <c r="O37" i="4364"/>
  <c r="O21" i="4364"/>
  <c r="O38" i="4364"/>
  <c r="O19" i="4364"/>
  <c r="O27" i="4364"/>
  <c r="O35" i="4364"/>
  <c r="O59" i="4364"/>
  <c r="O36" i="4364"/>
  <c r="O20" i="4364"/>
  <c r="O30" i="4364"/>
  <c r="O7" i="4364"/>
  <c r="K42" i="4364"/>
  <c r="K43" i="4364"/>
  <c r="G41" i="4364"/>
  <c r="G40" i="4364"/>
  <c r="G44" i="4364"/>
  <c r="G45" i="4364"/>
  <c r="G18" i="4364"/>
  <c r="G77" i="4364"/>
  <c r="G22" i="4364"/>
  <c r="G16" i="4364"/>
  <c r="K10" i="4364"/>
  <c r="Y8" i="4364"/>
  <c r="AM99" i="4364"/>
  <c r="K9" i="4364"/>
  <c r="Q7" i="4364"/>
  <c r="K8" i="4364"/>
  <c r="L26" i="4369"/>
  <c r="L11" i="4369"/>
  <c r="L12" i="4369"/>
  <c r="L10" i="4369"/>
  <c r="L43" i="4369"/>
  <c r="L6" i="4369"/>
  <c r="L13" i="4369"/>
  <c r="AJ100" i="4364"/>
  <c r="AD94" i="4364"/>
  <c r="AD95" i="4364"/>
  <c r="AJ95" i="4364"/>
  <c r="AJ102" i="4364"/>
  <c r="AK100" i="4364"/>
  <c r="K7" i="4364"/>
  <c r="AC102" i="4364"/>
  <c r="AD99" i="4364" s="1"/>
  <c r="L8" i="4369"/>
  <c r="L9" i="4369"/>
  <c r="L7" i="4369"/>
  <c r="L14" i="4369"/>
  <c r="L33" i="4369"/>
  <c r="AA58" i="4369"/>
  <c r="O43" i="4369"/>
  <c r="P16" i="4369" s="1"/>
  <c r="F12" i="4367"/>
  <c r="Z58" i="4369"/>
  <c r="T35" i="4368"/>
  <c r="M30" i="4368"/>
  <c r="U53" i="4369"/>
  <c r="G43" i="4369"/>
  <c r="H16" i="4369" s="1"/>
  <c r="O8" i="4364"/>
  <c r="O9" i="4364"/>
  <c r="O10" i="4364"/>
  <c r="U58" i="4369"/>
  <c r="N16" i="4369"/>
  <c r="X34" i="4368"/>
  <c r="D9" i="4369"/>
  <c r="D25" i="4369"/>
  <c r="D8" i="4369"/>
  <c r="D7" i="4369"/>
  <c r="D43" i="4369"/>
  <c r="D11" i="4369"/>
  <c r="D13" i="4369"/>
  <c r="D14" i="4369"/>
  <c r="D12" i="4369"/>
  <c r="D6" i="4369"/>
  <c r="D15" i="4369"/>
  <c r="D24" i="4369"/>
  <c r="D10" i="4369"/>
  <c r="G5" i="4367"/>
  <c r="O30" i="4368"/>
  <c r="X54" i="4369"/>
  <c r="Z53" i="4369" s="1"/>
  <c r="J13" i="4369"/>
  <c r="J14" i="4369"/>
  <c r="J7" i="4369"/>
  <c r="J10" i="4369"/>
  <c r="J12" i="4369"/>
  <c r="J8" i="4369"/>
  <c r="J15" i="4369"/>
  <c r="J11" i="4369"/>
  <c r="J25" i="4369"/>
  <c r="J9" i="4369"/>
  <c r="J6" i="4369"/>
  <c r="J43" i="4369"/>
  <c r="J24" i="4369"/>
  <c r="F7" i="4369"/>
  <c r="F33" i="4369"/>
  <c r="F26" i="4369"/>
  <c r="F8" i="4369"/>
  <c r="F24" i="4369"/>
  <c r="F11" i="4369"/>
  <c r="F9" i="4369"/>
  <c r="F43" i="4369"/>
  <c r="F10" i="4369"/>
  <c r="F13" i="4369"/>
  <c r="F14" i="4369"/>
  <c r="F12" i="4369"/>
  <c r="F6" i="4369"/>
  <c r="G9" i="4367"/>
  <c r="G7" i="4367"/>
  <c r="Y54" i="4369"/>
  <c r="AA53" i="4369" s="1"/>
  <c r="W66" i="4364" l="1"/>
  <c r="W34" i="4364"/>
  <c r="W76" i="4364"/>
  <c r="W71" i="4364"/>
  <c r="W75" i="4364"/>
  <c r="W72" i="4364"/>
  <c r="W73" i="4364"/>
  <c r="W74" i="4364"/>
  <c r="W70" i="4364"/>
  <c r="W41" i="4364"/>
  <c r="W77" i="4364"/>
  <c r="Y78" i="4364"/>
  <c r="P26" i="4369"/>
  <c r="P27" i="4369"/>
  <c r="P34" i="4369"/>
  <c r="P31" i="4369"/>
  <c r="P33" i="4369"/>
  <c r="P28" i="4369"/>
  <c r="P30" i="4369"/>
  <c r="P32" i="4369"/>
  <c r="P29" i="4369"/>
  <c r="N17" i="4369"/>
  <c r="N34" i="4369"/>
  <c r="AA52" i="4369"/>
  <c r="H17" i="4369"/>
  <c r="H34" i="4369"/>
  <c r="P13" i="4369"/>
  <c r="P14" i="4369"/>
  <c r="P8" i="4369"/>
  <c r="P11" i="4369"/>
  <c r="P12" i="4369"/>
  <c r="P15" i="4369"/>
  <c r="P17" i="4369"/>
  <c r="P7" i="4369"/>
  <c r="P9" i="4369"/>
  <c r="P10" i="4369"/>
  <c r="W17" i="4364"/>
  <c r="W32" i="4364"/>
  <c r="W31" i="4364"/>
  <c r="W25" i="4364"/>
  <c r="W8" i="4364"/>
  <c r="W7" i="4364"/>
  <c r="W37" i="4364"/>
  <c r="W10" i="4364"/>
  <c r="W29" i="4364"/>
  <c r="W24" i="4364"/>
  <c r="W40" i="4364"/>
  <c r="W60" i="4364"/>
  <c r="W65" i="4364"/>
  <c r="W38" i="4364"/>
  <c r="W43" i="4364"/>
  <c r="W48" i="4364"/>
  <c r="W19" i="4364"/>
  <c r="W50" i="4364"/>
  <c r="W23" i="4364"/>
  <c r="W58" i="4364"/>
  <c r="W53" i="4364"/>
  <c r="W45" i="4364"/>
  <c r="W26" i="4364"/>
  <c r="W51" i="4364"/>
  <c r="W52" i="4364"/>
  <c r="W20" i="4364"/>
  <c r="W44" i="4364"/>
  <c r="W36" i="4364"/>
  <c r="W64" i="4364"/>
  <c r="W28" i="4364"/>
  <c r="W56" i="4364"/>
  <c r="W30" i="4364"/>
  <c r="W39" i="4364"/>
  <c r="Y11" i="4364"/>
  <c r="M85" i="4364"/>
  <c r="S85" i="4364"/>
  <c r="W68" i="4364"/>
  <c r="W67" i="4364"/>
  <c r="U85" i="4364"/>
  <c r="W69" i="4364"/>
  <c r="Q85" i="4364"/>
  <c r="O85" i="4364"/>
  <c r="W16" i="4364"/>
  <c r="W6" i="4364"/>
  <c r="W47" i="4364"/>
  <c r="W18" i="4364"/>
  <c r="W9" i="4364"/>
  <c r="W35" i="4364"/>
  <c r="W54" i="4364"/>
  <c r="W62" i="4364"/>
  <c r="M25" i="4364"/>
  <c r="M67" i="4364"/>
  <c r="M68" i="4364"/>
  <c r="M69" i="4364"/>
  <c r="W49" i="4364"/>
  <c r="W27" i="4364"/>
  <c r="W61" i="4364"/>
  <c r="W21" i="4364"/>
  <c r="W63" i="4364"/>
  <c r="W57" i="4364"/>
  <c r="W59" i="4364"/>
  <c r="W42" i="4364"/>
  <c r="W22" i="4364"/>
  <c r="W33" i="4364"/>
  <c r="W55" i="4364"/>
  <c r="M36" i="4364"/>
  <c r="M34" i="4364"/>
  <c r="M42" i="4364"/>
  <c r="M9" i="4364"/>
  <c r="M41" i="4364"/>
  <c r="M19" i="4364"/>
  <c r="M46" i="4364"/>
  <c r="M26" i="4364"/>
  <c r="M7" i="4364"/>
  <c r="M37" i="4364"/>
  <c r="M17" i="4364"/>
  <c r="M48" i="4364"/>
  <c r="M20" i="4364"/>
  <c r="M23" i="4364"/>
  <c r="M38" i="4364"/>
  <c r="M35" i="4364"/>
  <c r="M55" i="4364"/>
  <c r="M39" i="4364"/>
  <c r="M28" i="4364"/>
  <c r="M53" i="4364"/>
  <c r="M61" i="4364"/>
  <c r="M50" i="4364"/>
  <c r="M47" i="4364"/>
  <c r="M32" i="4364"/>
  <c r="M64" i="4364"/>
  <c r="M8" i="4364"/>
  <c r="M40" i="4364"/>
  <c r="M60" i="4364"/>
  <c r="M62" i="4364"/>
  <c r="M45" i="4364"/>
  <c r="M27" i="4364"/>
  <c r="M33" i="4364"/>
  <c r="M59" i="4364"/>
  <c r="M58" i="4364"/>
  <c r="M24" i="4364"/>
  <c r="M18" i="4364"/>
  <c r="M54" i="4364"/>
  <c r="M22" i="4364"/>
  <c r="M30" i="4364"/>
  <c r="M44" i="4364"/>
  <c r="M51" i="4364"/>
  <c r="M56" i="4364"/>
  <c r="M57" i="4364"/>
  <c r="M63" i="4364"/>
  <c r="M49" i="4364"/>
  <c r="M65" i="4364"/>
  <c r="M66" i="4364"/>
  <c r="M43" i="4364"/>
  <c r="M29" i="4364"/>
  <c r="M21" i="4364"/>
  <c r="M31" i="4364"/>
  <c r="M52" i="4364"/>
  <c r="M77" i="4364"/>
  <c r="AD100" i="4364"/>
  <c r="M23" i="4367"/>
  <c r="N23" i="4367"/>
  <c r="F10" i="4367"/>
  <c r="M26" i="4367"/>
  <c r="N26" i="4367"/>
  <c r="M20" i="4367"/>
  <c r="E6" i="4367"/>
  <c r="F6" i="4367"/>
  <c r="N20" i="4367"/>
  <c r="E10" i="4367"/>
  <c r="P24" i="4369"/>
  <c r="P6" i="4369"/>
  <c r="P25" i="4369"/>
  <c r="Z52" i="4369"/>
  <c r="P43" i="4369"/>
  <c r="N6" i="4369"/>
  <c r="N43" i="4369"/>
  <c r="N12" i="4369"/>
  <c r="N7" i="4369"/>
  <c r="N13" i="4369"/>
  <c r="N29" i="4369"/>
  <c r="N31" i="4369"/>
  <c r="N33" i="4369"/>
  <c r="N30" i="4369"/>
  <c r="N26" i="4369"/>
  <c r="N14" i="4369"/>
  <c r="N28" i="4369"/>
  <c r="N10" i="4369"/>
  <c r="N11" i="4369"/>
  <c r="N15" i="4369"/>
  <c r="N9" i="4369"/>
  <c r="N25" i="4369"/>
  <c r="N27" i="4369"/>
  <c r="N8" i="4369"/>
  <c r="N24" i="4369"/>
  <c r="N32" i="4369"/>
  <c r="U54" i="4369"/>
  <c r="V52" i="4369" s="1"/>
  <c r="G12" i="4367"/>
  <c r="U61" i="4369"/>
  <c r="V59" i="4369" s="1"/>
  <c r="W34" i="4368"/>
  <c r="Y34" i="4368"/>
  <c r="H12" i="4369"/>
  <c r="H24" i="4369"/>
  <c r="H8" i="4369"/>
  <c r="H26" i="4369"/>
  <c r="H33" i="4369"/>
  <c r="H32" i="4369"/>
  <c r="H29" i="4369"/>
  <c r="H31" i="4369"/>
  <c r="H11" i="4369"/>
  <c r="H13" i="4369"/>
  <c r="H10" i="4369"/>
  <c r="H6" i="4369"/>
  <c r="H43" i="4369"/>
  <c r="H28" i="4369"/>
  <c r="H15" i="4369"/>
  <c r="H7" i="4369"/>
  <c r="H27" i="4369"/>
  <c r="H30" i="4369"/>
  <c r="H14" i="4369"/>
  <c r="H25" i="4369"/>
  <c r="H9" i="4369"/>
  <c r="T36" i="4368"/>
  <c r="U34" i="4368" s="1"/>
  <c r="W11" i="4364" l="1"/>
  <c r="W85" i="4364"/>
  <c r="W78" i="4364"/>
  <c r="M11" i="4364"/>
  <c r="M78" i="4364"/>
  <c r="O20" i="4367"/>
  <c r="P35" i="4369"/>
  <c r="H18" i="4369"/>
  <c r="O23" i="4367"/>
  <c r="G8" i="4367"/>
  <c r="E13" i="4367"/>
  <c r="O26" i="4367"/>
  <c r="G6" i="4367"/>
  <c r="G10" i="4367"/>
  <c r="P18" i="4369"/>
  <c r="H35" i="4369"/>
  <c r="U35" i="4368"/>
  <c r="V53" i="4369"/>
  <c r="N18" i="4369"/>
  <c r="F13" i="4367"/>
  <c r="V58" i="4369"/>
  <c r="N35" i="4369"/>
</calcChain>
</file>

<file path=xl/sharedStrings.xml><?xml version="1.0" encoding="utf-8"?>
<sst xmlns="http://schemas.openxmlformats.org/spreadsheetml/2006/main" count="502" uniqueCount="226">
  <si>
    <t>Hidráulica</t>
  </si>
  <si>
    <t>Térmica</t>
  </si>
  <si>
    <t>Total</t>
  </si>
  <si>
    <t>Estatal</t>
  </si>
  <si>
    <t>Privada</t>
  </si>
  <si>
    <t>N°</t>
  </si>
  <si>
    <t>Particp.</t>
  </si>
  <si>
    <t>ESTATAL</t>
  </si>
  <si>
    <t>Nombre de la empresa</t>
  </si>
  <si>
    <t>PRIVADA</t>
  </si>
  <si>
    <t>Total empresas  estatales y privadas</t>
  </si>
  <si>
    <t>Distribución</t>
  </si>
  <si>
    <t>Generación</t>
  </si>
  <si>
    <t>Transmisión</t>
  </si>
  <si>
    <t>Ene</t>
  </si>
  <si>
    <t>Feb</t>
  </si>
  <si>
    <t>Mar</t>
  </si>
  <si>
    <t>Abr</t>
  </si>
  <si>
    <t>May</t>
  </si>
  <si>
    <t>Jun</t>
  </si>
  <si>
    <t>Jul</t>
  </si>
  <si>
    <t>Ago</t>
  </si>
  <si>
    <t>Oct</t>
  </si>
  <si>
    <t>Nov</t>
  </si>
  <si>
    <t>Set</t>
  </si>
  <si>
    <t>Tipo de empresa</t>
  </si>
  <si>
    <t>Generadoras</t>
  </si>
  <si>
    <t>Transmisoras</t>
  </si>
  <si>
    <t>Distribuidoras</t>
  </si>
  <si>
    <t xml:space="preserve">miles US $ </t>
  </si>
  <si>
    <t>(millones US $)</t>
  </si>
  <si>
    <t>Dic</t>
  </si>
  <si>
    <t>Generadora de Energía del Perú S.A.</t>
  </si>
  <si>
    <t xml:space="preserve"> </t>
  </si>
  <si>
    <t>Longitud de linea (km) por nivel de tensión</t>
  </si>
  <si>
    <t>220 kV</t>
  </si>
  <si>
    <t>138 kV</t>
  </si>
  <si>
    <t>miles US $</t>
  </si>
  <si>
    <t>Consorcio Transmantaro S.A.</t>
  </si>
  <si>
    <t>Red Eléctrica del Sur S.A.</t>
  </si>
  <si>
    <t>Eteselva S.R.L.</t>
  </si>
  <si>
    <t>Etenorte S.R.L.</t>
  </si>
  <si>
    <t>Consorcio Energético Huancavelica S.A.</t>
  </si>
  <si>
    <t>EMP. PRIVADA</t>
  </si>
  <si>
    <t>REDESUR</t>
  </si>
  <si>
    <t>ETESELVA</t>
  </si>
  <si>
    <t>Mercado regulado</t>
  </si>
  <si>
    <t>Mercado libre</t>
  </si>
  <si>
    <t>Electrocentro S.A.</t>
  </si>
  <si>
    <t>Electronoroeste S.A.</t>
  </si>
  <si>
    <t>Electro Sur Este S.A.A.</t>
  </si>
  <si>
    <t>Electronorte S.A.</t>
  </si>
  <si>
    <t>Electro Oriente S.A.</t>
  </si>
  <si>
    <t>Electro Puno S.A.A.</t>
  </si>
  <si>
    <t>Electrosur S.A.</t>
  </si>
  <si>
    <t>Electro Ucayali S.A.</t>
  </si>
  <si>
    <t>Empresa Municipal de Servicio Eléctrico de Tocache S.A.</t>
  </si>
  <si>
    <t>Empresa de Servicios Eléctricos Municipales de Paramonga S.A.</t>
  </si>
  <si>
    <t>Empresa Municipal de Servicios Eléctricos Utcubamba S.A.C.</t>
  </si>
  <si>
    <t>Servicios Eléctricos Rioja S.A.</t>
  </si>
  <si>
    <t>Electro Pangoa S.A.</t>
  </si>
  <si>
    <t>Total distribuidoras del mercado eléctrico</t>
  </si>
  <si>
    <t>CLIENTES</t>
  </si>
  <si>
    <t>Mercado Regulado</t>
  </si>
  <si>
    <t>Mercado Libre</t>
  </si>
  <si>
    <t>VENTA DE ENERGÍA</t>
  </si>
  <si>
    <t>Solar</t>
  </si>
  <si>
    <t>Eléctrica Yanapampa S.A.C.</t>
  </si>
  <si>
    <t>Empresa de Generación Huanza S.A.</t>
  </si>
  <si>
    <t>500 kV</t>
  </si>
  <si>
    <t>REP</t>
  </si>
  <si>
    <t xml:space="preserve">         LÍNEAS DE TRANSMISIÓN EN 500kV, 220 kV y 138 kV</t>
  </si>
  <si>
    <t>ATN 1 S.A.</t>
  </si>
  <si>
    <t xml:space="preserve">Red de Energía del Perú S.A. </t>
  </si>
  <si>
    <t>Compañía Transmisora Andina S.A.</t>
  </si>
  <si>
    <t>TESUR</t>
  </si>
  <si>
    <t>9.1.   PARTICIPACIÓN DE LAS EMPRESAS* DEL MERCADO ELÉCTRICO SEGÚN SU FACTURACIÓN ** TOTAL</t>
  </si>
  <si>
    <t>Eólica</t>
  </si>
  <si>
    <t>Eólico</t>
  </si>
  <si>
    <t>ATN 2 S.A.</t>
  </si>
  <si>
    <t>Electroperú S. A.</t>
  </si>
  <si>
    <t>Emp. de Generación Eléctrica de Arequipa S. A.</t>
  </si>
  <si>
    <t>Emp. de Generación Eléctrica del Sur S. A.</t>
  </si>
  <si>
    <t>Empresa de Generación Eléctrica San Gabán S. A.</t>
  </si>
  <si>
    <t>Agro Industrial Paramonga S.A.A.</t>
  </si>
  <si>
    <t>Asociación Santa Lucia de Chacas</t>
  </si>
  <si>
    <t>Chinango S.A.C</t>
  </si>
  <si>
    <t>Compañia Eléctrica El Platanal S.A.</t>
  </si>
  <si>
    <t>Empresa de Generación Eléctrica Canchayllo S.A.C.</t>
  </si>
  <si>
    <t>Empresa de Generación Eléctrica Junín S.A.C.</t>
  </si>
  <si>
    <t>Empresa Eléctrica Rio Doble S.A.</t>
  </si>
  <si>
    <t>Energía Eólica S.A.</t>
  </si>
  <si>
    <t>Hidrocañete S.A.</t>
  </si>
  <si>
    <t>Hidroeléctrica Huanchor S.A.C.</t>
  </si>
  <si>
    <t>Maja Energía S.A.C.</t>
  </si>
  <si>
    <t>Moquegua FV S.A.C.</t>
  </si>
  <si>
    <r>
      <t>9.2.  PARTICIPACIÓN DE LAS EMPRESAS* GENERADORAS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DEL MERCADO ELÉCTRICO</t>
    </r>
  </si>
  <si>
    <t xml:space="preserve">9.3.   PARTICIPACIÓN DE LAS EMPRESAS* TRANSMISORAS** EN EL MERCADO ELÉCTRICO  SEGÚN LONGITUD DE </t>
  </si>
  <si>
    <t>(**) Sólo empresas cuya actividad principal es la tdistribución eléctrica.</t>
  </si>
  <si>
    <t>Electro Dunas S.A.A.</t>
  </si>
  <si>
    <t>Empresa de Generación Huallaga S.A.</t>
  </si>
  <si>
    <t>Statkraft Perú S.A.</t>
  </si>
  <si>
    <t>Empresas</t>
  </si>
  <si>
    <t>Codigo</t>
  </si>
  <si>
    <t>ATN</t>
  </si>
  <si>
    <t>Interconexión Eléctrica ISA Perú S.A.</t>
  </si>
  <si>
    <t>Centrales Santa Rosa S.A.C.</t>
  </si>
  <si>
    <t>Empresa de Interés Local Hidroeléctrica S.A. de Chacas</t>
  </si>
  <si>
    <t>Enel Distribución Perú S.A.A.</t>
  </si>
  <si>
    <t>Luz del Sur S.A.</t>
  </si>
  <si>
    <t>Proyecto Especial Chavimochic</t>
  </si>
  <si>
    <t>Sociedad Eléctrica del Sur Oeste S.A.</t>
  </si>
  <si>
    <t>Agroaurora S.A.C.</t>
  </si>
  <si>
    <t>Hidrandina S.A.</t>
  </si>
  <si>
    <t>Bioenergía del Chira S.A.</t>
  </si>
  <si>
    <t>Central Hidroeléctrica de Langui S.A.</t>
  </si>
  <si>
    <t>Compañia Hidroeléctrica Tingo S.A.</t>
  </si>
  <si>
    <t>E.A.W. Muller S.A.</t>
  </si>
  <si>
    <t>Empresa de Generación Eléctrica Rio Baños S.A.C.</t>
  </si>
  <si>
    <t>Enel Generación Perú S.A.A.</t>
  </si>
  <si>
    <t>Enel Generación Piura S.A.</t>
  </si>
  <si>
    <t>ENGIE EnergÍa Perú S.A.</t>
  </si>
  <si>
    <t>Fénix Power Perú S.A.</t>
  </si>
  <si>
    <t>GTS Majes S.A.C.</t>
  </si>
  <si>
    <t>GTS Repartición S.A.C.</t>
  </si>
  <si>
    <t xml:space="preserve">Infraestructuras y Energías del Perú S.A.C. </t>
  </si>
  <si>
    <t>Kallpa Generación S.A.</t>
  </si>
  <si>
    <t>Panamericana Solar S.A.C.</t>
  </si>
  <si>
    <t>Parque Eolico Marcona S.A.C.</t>
  </si>
  <si>
    <t>Parque Eolico Tres Hermanas S.A.C.</t>
  </si>
  <si>
    <t>Planta de Reserva Fría de Generación Éten S.A.</t>
  </si>
  <si>
    <t>Samay I S.A.</t>
  </si>
  <si>
    <t>SDF Energía S.A.C.</t>
  </si>
  <si>
    <t>Shougang Generación Eléctrica S.A.A.</t>
  </si>
  <si>
    <t>Sindicato Energético S.A.</t>
  </si>
  <si>
    <t>Tacna Solar S.A.C.</t>
  </si>
  <si>
    <t>Termochilca S.A.</t>
  </si>
  <si>
    <t>Termoselva S.R.L.</t>
  </si>
  <si>
    <t>(*)</t>
  </si>
  <si>
    <t>9.4.    PARTICIPACIÓN DE LAS EMPRESAS* DISTRIBUIDORAS** EN EL MERCADO ELÉCTRICO</t>
  </si>
  <si>
    <t>Empresa de Distribución y Comercialización de Electricidad San Ramon S.A.</t>
  </si>
  <si>
    <t>Egepsa S.A.</t>
  </si>
  <si>
    <t>Conelsur LT S.A.C.</t>
  </si>
  <si>
    <t>Empresa de Transmision Aymaraes S.A.C.</t>
  </si>
  <si>
    <t>Empresa de Trasmisión Guadalupe S.A.C.</t>
  </si>
  <si>
    <t>Empresa de Generacion Electrica Machupicchu S.A.</t>
  </si>
  <si>
    <t>Empresa Eléctrica Agua Azul S.A.</t>
  </si>
  <si>
    <t>Andean Power S.A.C.</t>
  </si>
  <si>
    <t>Electro Zaña S.A.C.</t>
  </si>
  <si>
    <t>Hidro Pátapo S.A.C.</t>
  </si>
  <si>
    <t>Huaura Power Group S.A.</t>
  </si>
  <si>
    <t>Inland Energy S.A.C.</t>
  </si>
  <si>
    <t>Orazul Energy Perú S.A.</t>
  </si>
  <si>
    <t>Petramas S.A.C.</t>
  </si>
  <si>
    <t>POTENCIA</t>
  </si>
  <si>
    <t>total</t>
  </si>
  <si>
    <t>PRODUCCION</t>
  </si>
  <si>
    <t>Concesionaria linea de Transmision CCNCM S.A.C.</t>
  </si>
  <si>
    <t>Pomacocha Power S.A.C.</t>
  </si>
  <si>
    <t>Transmisora Eléctrica del Sur 2 S.A.C.</t>
  </si>
  <si>
    <t>Otros</t>
  </si>
  <si>
    <t>CCNCM</t>
  </si>
  <si>
    <t>&lt;60 - 75&gt;</t>
  </si>
  <si>
    <t>Agroindustrias San Jacinto S.A.A.</t>
  </si>
  <si>
    <t>Celepsa Renovables S.R.L.</t>
  </si>
  <si>
    <t>Enel Green Power Peru S.A.C.</t>
  </si>
  <si>
    <t>Atria Energia S.A.C.</t>
  </si>
  <si>
    <t>ATN S.A.</t>
  </si>
  <si>
    <t>CONELSUR</t>
  </si>
  <si>
    <t>CONENHUA</t>
  </si>
  <si>
    <t>Consorcio Eléctrico Villacurí S.A.C.</t>
  </si>
  <si>
    <t>Facturación total 2020</t>
  </si>
  <si>
    <t>(*) Sólo empresas que informan a la DGE a diciembre 2020. Incluye valores estimados basados en la información declarada mensualmente a la Dirección General de Electricidad por facturación por energía.</t>
  </si>
  <si>
    <t>Facturación total  2020</t>
  </si>
  <si>
    <t>(*) Sólo empresas que informan a la DGE a diciembre 2020.</t>
  </si>
  <si>
    <t>(*) Sólo empresas que informan a la DGE a diciembre 2020</t>
  </si>
  <si>
    <t>(**) Consolidado basado en la información declarada mensualmente a la Dirección General de Electricidad (aportes y facturación por energía) a diciembre 2020</t>
  </si>
  <si>
    <t>Potencia instalada  2020  (MW)</t>
  </si>
  <si>
    <t>Producción de energía eléctrica  2020  (GWh)</t>
  </si>
  <si>
    <t xml:space="preserve">Sólo empresas cuya actividad principal es la generación de energía eléctrica e informan a la DGE al mes de diciembre 2020. </t>
  </si>
  <si>
    <t>GRÁFICO 2020</t>
  </si>
  <si>
    <t>FACTURACION MILLONES US$ 2020</t>
  </si>
  <si>
    <t>Consorcio Eléctrico de Villacuri S.A.C.</t>
  </si>
  <si>
    <t>Regulado</t>
  </si>
  <si>
    <t>Libre</t>
  </si>
  <si>
    <t>Numero Cliente</t>
  </si>
  <si>
    <t>Venta de Energia</t>
  </si>
  <si>
    <t>Facturacion</t>
  </si>
  <si>
    <t>Empresa</t>
  </si>
  <si>
    <t>A</t>
  </si>
  <si>
    <t xml:space="preserve">a. Empresas estatales </t>
  </si>
  <si>
    <t>b. Empresas privadas</t>
  </si>
  <si>
    <t>Empresa de Generación Eléctrica Santa Ana S.A.C.</t>
  </si>
  <si>
    <t>Generación Andina S.A.C.</t>
  </si>
  <si>
    <t>Genrent del Peru S.A.C.</t>
  </si>
  <si>
    <t>GR Paino S.A.C.</t>
  </si>
  <si>
    <t>GR Taruca S.A.C.</t>
  </si>
  <si>
    <t>Peruana de Inversiones en Energía Renovables S.A.</t>
  </si>
  <si>
    <t>Sociedad Minera Cerro Verde S.A.A.</t>
  </si>
  <si>
    <t>Atlantica Transmision Sur S.A.</t>
  </si>
  <si>
    <t>Compañía Transmisora Norperuana S.A.C.</t>
  </si>
  <si>
    <t>Compañía Transmisora Sur Andino S.A.C.</t>
  </si>
  <si>
    <t>Transmisora Eléctrica del Sur 3 S.A.C.</t>
  </si>
  <si>
    <t>Transmisora Eléctrica del Sur S.A.C.</t>
  </si>
  <si>
    <t>ATLANTICA TRANSMISION</t>
  </si>
  <si>
    <t>ATN1</t>
  </si>
  <si>
    <t>ATN2</t>
  </si>
  <si>
    <t>TRANSMISORA ANDINA</t>
  </si>
  <si>
    <t>NORPERUANA</t>
  </si>
  <si>
    <t>SUR ANDINO</t>
  </si>
  <si>
    <t>TRANSMANTARO</t>
  </si>
  <si>
    <t>AYMARAES</t>
  </si>
  <si>
    <t>GUADALUPE</t>
  </si>
  <si>
    <t>ETENORTE</t>
  </si>
  <si>
    <t>ISAPERU</t>
  </si>
  <si>
    <t>POMACOCHA</t>
  </si>
  <si>
    <t>TESUR 2</t>
  </si>
  <si>
    <t>TESUR 3</t>
  </si>
  <si>
    <t>Electro Tocache S.A.</t>
  </si>
  <si>
    <t>a. Empresas estatales</t>
  </si>
  <si>
    <t>c. Total participación de empresas* generadoras estatales y privadas</t>
  </si>
  <si>
    <t xml:space="preserve">c. Total participación de empresas* distribuidoras** </t>
  </si>
  <si>
    <t>Número de clientes</t>
  </si>
  <si>
    <t>Venta de energía   (GWh)</t>
  </si>
  <si>
    <t>Venta de energía (GWh)</t>
  </si>
  <si>
    <t>Venta de energía  (GWh)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</si>
</sst>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 * #,##0.00_ ;_ * \-#,##0.00_ ;_ * &quot;-&quot;??_ ;_ @_ "/>
    <numFmt numFmtId="164" formatCode="_(* #,##0.00_);_(* \(#,##0.00\);_(* &quot;-&quot;??_);_(@_)"/>
    <numFmt numFmtId="165" formatCode="_-* #,##0.00\ _P_t_s_-;\-* #,##0.00\ _P_t_s_-;_-* &quot;-&quot;??\ _P_t_s_-;_-@_-"/>
    <numFmt numFmtId="166" formatCode="0.0%"/>
    <numFmt numFmtId="167" formatCode="_ * #,##0_ ;_ * \-#,##0_ ;_ * &quot;-&quot;??_ ;_ @_ "/>
    <numFmt numFmtId="168" formatCode="0.000"/>
    <numFmt numFmtId="169" formatCode="#\ ###\ ##0.00"/>
    <numFmt numFmtId="170" formatCode="#\ ###\ ##0"/>
    <numFmt numFmtId="171" formatCode="#\ ##0.00"/>
  </numFmts>
  <fonts count="43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14"/>
      <name val="Arial"/>
      <family val="2"/>
    </font>
    <font>
      <vertAlign val="superscript"/>
      <sz val="9"/>
      <name val="Arial"/>
      <family val="2"/>
    </font>
    <font>
      <sz val="10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2"/>
      <name val="Arial"/>
      <family val="2"/>
    </font>
    <font>
      <vertAlign val="superscript"/>
      <sz val="8"/>
      <name val="Arial"/>
      <family val="2"/>
    </font>
    <font>
      <b/>
      <sz val="13"/>
      <name val="Arial"/>
      <family val="2"/>
    </font>
    <font>
      <sz val="10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i/>
      <sz val="8"/>
      <name val="Arial Narrow"/>
      <family val="2"/>
    </font>
    <font>
      <b/>
      <vertAlign val="superscript"/>
      <sz val="12"/>
      <name val="Arial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u/>
      <sz val="17"/>
      <name val="Arial"/>
      <family val="2"/>
    </font>
    <font>
      <b/>
      <sz val="11"/>
      <color theme="1"/>
      <name val="Calibri"/>
      <family val="2"/>
      <scheme val="minor"/>
    </font>
    <font>
      <sz val="10"/>
      <color theme="0" tint="-0.499984740745262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sz val="10"/>
      <color theme="0" tint="-0.499984740745262"/>
      <name val="Arial"/>
      <family val="2"/>
    </font>
    <font>
      <sz val="10"/>
      <color rgb="FF9F9F9F"/>
      <name val="Arial"/>
      <family val="2"/>
    </font>
    <font>
      <b/>
      <sz val="10"/>
      <color rgb="FF9F9F9F"/>
      <name val="Arial"/>
      <family val="2"/>
    </font>
    <font>
      <b/>
      <sz val="14"/>
      <color rgb="FF9F9F9F"/>
      <name val="Arial"/>
      <family val="2"/>
    </font>
    <font>
      <b/>
      <sz val="11"/>
      <color rgb="FF9F9F9F"/>
      <name val="Arial"/>
      <family val="2"/>
    </font>
    <font>
      <b/>
      <sz val="12"/>
      <color rgb="FF9F9F9F"/>
      <name val="Arial"/>
      <family val="2"/>
    </font>
    <font>
      <sz val="9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9D08E"/>
        <bgColor indexed="64"/>
      </patternFill>
    </fill>
  </fills>
  <borders count="10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theme="1"/>
      </bottom>
      <diagonal/>
    </border>
    <border>
      <left/>
      <right style="thin">
        <color indexed="64"/>
      </right>
      <top/>
      <bottom style="medium">
        <color theme="1"/>
      </bottom>
      <diagonal/>
    </border>
    <border>
      <left/>
      <right style="hair">
        <color indexed="64"/>
      </right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 style="thin">
        <color indexed="64"/>
      </right>
      <top style="medium">
        <color theme="1"/>
      </top>
      <bottom/>
      <diagonal/>
    </border>
    <border>
      <left style="thin">
        <color indexed="64"/>
      </left>
      <right/>
      <top style="medium">
        <color theme="1"/>
      </top>
      <bottom style="hair">
        <color indexed="64"/>
      </bottom>
      <diagonal/>
    </border>
    <border>
      <left/>
      <right/>
      <top style="medium">
        <color theme="1"/>
      </top>
      <bottom style="hair">
        <color indexed="64"/>
      </bottom>
      <diagonal/>
    </border>
    <border>
      <left style="medium">
        <color indexed="64"/>
      </left>
      <right/>
      <top style="medium">
        <color theme="1"/>
      </top>
      <bottom style="hair">
        <color indexed="64"/>
      </bottom>
      <diagonal/>
    </border>
    <border>
      <left/>
      <right style="medium">
        <color theme="1"/>
      </right>
      <top style="medium">
        <color theme="1"/>
      </top>
      <bottom style="hair">
        <color indexed="64"/>
      </bottom>
      <diagonal/>
    </border>
    <border>
      <left style="medium">
        <color theme="1"/>
      </left>
      <right/>
      <top/>
      <bottom style="medium">
        <color indexed="64"/>
      </bottom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double">
        <color indexed="64"/>
      </bottom>
      <diagonal/>
    </border>
  </borders>
  <cellStyleXfs count="10">
    <xf numFmtId="0" fontId="0" fillId="0" borderId="0"/>
    <xf numFmtId="165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3" fillId="0" borderId="0"/>
    <xf numFmtId="0" fontId="13" fillId="0" borderId="0"/>
    <xf numFmtId="0" fontId="16" fillId="0" borderId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3" fillId="0" borderId="0" applyFont="0" applyFill="0" applyBorder="0" applyAlignment="0" applyProtection="0"/>
  </cellStyleXfs>
  <cellXfs count="390">
    <xf numFmtId="0" fontId="0" fillId="0" borderId="0" xfId="0"/>
    <xf numFmtId="0" fontId="5" fillId="0" borderId="0" xfId="0" applyFont="1"/>
    <xf numFmtId="0" fontId="0" fillId="0" borderId="0" xfId="0" applyBorder="1"/>
    <xf numFmtId="0" fontId="6" fillId="0" borderId="0" xfId="0" applyFont="1"/>
    <xf numFmtId="0" fontId="0" fillId="0" borderId="0" xfId="0" applyFill="1"/>
    <xf numFmtId="0" fontId="5" fillId="0" borderId="0" xfId="0" applyFont="1" applyAlignment="1">
      <alignment horizontal="right"/>
    </xf>
    <xf numFmtId="0" fontId="0" fillId="0" borderId="0" xfId="0" applyFill="1" applyBorder="1"/>
    <xf numFmtId="167" fontId="0" fillId="0" borderId="0" xfId="1" applyNumberFormat="1" applyFont="1" applyBorder="1"/>
    <xf numFmtId="164" fontId="0" fillId="0" borderId="0" xfId="0" applyNumberFormat="1" applyBorder="1"/>
    <xf numFmtId="3" fontId="0" fillId="0" borderId="0" xfId="0" applyNumberFormat="1"/>
    <xf numFmtId="0" fontId="23" fillId="3" borderId="0" xfId="0" applyFont="1" applyFill="1"/>
    <xf numFmtId="0" fontId="22" fillId="3" borderId="0" xfId="0" applyFont="1" applyFill="1"/>
    <xf numFmtId="0" fontId="0" fillId="3" borderId="0" xfId="0" applyFill="1"/>
    <xf numFmtId="4" fontId="17" fillId="3" borderId="0" xfId="0" applyNumberFormat="1" applyFont="1" applyFill="1" applyBorder="1" applyAlignment="1">
      <alignment horizontal="right"/>
    </xf>
    <xf numFmtId="0" fontId="0" fillId="3" borderId="0" xfId="0" applyFill="1" applyBorder="1"/>
    <xf numFmtId="4" fontId="0" fillId="3" borderId="0" xfId="0" applyNumberFormat="1" applyFill="1"/>
    <xf numFmtId="0" fontId="2" fillId="3" borderId="0" xfId="0" applyFont="1" applyFill="1" applyBorder="1"/>
    <xf numFmtId="0" fontId="3" fillId="3" borderId="0" xfId="0" applyFont="1" applyFill="1" applyBorder="1"/>
    <xf numFmtId="166" fontId="7" fillId="3" borderId="0" xfId="8" applyNumberFormat="1" applyFont="1" applyFill="1" applyBorder="1" applyAlignment="1">
      <alignment horizontal="center"/>
    </xf>
    <xf numFmtId="0" fontId="18" fillId="3" borderId="0" xfId="0" applyFont="1" applyFill="1" applyBorder="1"/>
    <xf numFmtId="3" fontId="4" fillId="3" borderId="1" xfId="0" applyNumberFormat="1" applyFont="1" applyFill="1" applyBorder="1" applyAlignment="1">
      <alignment vertical="center"/>
    </xf>
    <xf numFmtId="166" fontId="7" fillId="3" borderId="2" xfId="8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vertical="center"/>
    </xf>
    <xf numFmtId="166" fontId="7" fillId="3" borderId="3" xfId="8" applyNumberFormat="1" applyFont="1" applyFill="1" applyBorder="1" applyAlignment="1">
      <alignment horizontal="center" vertical="center"/>
    </xf>
    <xf numFmtId="3" fontId="0" fillId="3" borderId="0" xfId="0" applyNumberFormat="1" applyFill="1" applyBorder="1"/>
    <xf numFmtId="0" fontId="21" fillId="3" borderId="0" xfId="0" applyFont="1" applyFill="1" applyBorder="1"/>
    <xf numFmtId="0" fontId="6" fillId="3" borderId="0" xfId="0" applyFont="1" applyFill="1"/>
    <xf numFmtId="0" fontId="5" fillId="3" borderId="0" xfId="0" applyFont="1" applyFill="1" applyAlignment="1">
      <alignment horizontal="right"/>
    </xf>
    <xf numFmtId="0" fontId="5" fillId="3" borderId="0" xfId="0" applyFont="1" applyFill="1"/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1" fontId="0" fillId="3" borderId="0" xfId="0" applyNumberFormat="1" applyFill="1"/>
    <xf numFmtId="0" fontId="0" fillId="3" borderId="4" xfId="0" applyFill="1" applyBorder="1"/>
    <xf numFmtId="4" fontId="17" fillId="3" borderId="4" xfId="0" applyNumberFormat="1" applyFont="1" applyFill="1" applyBorder="1" applyAlignment="1">
      <alignment horizontal="right"/>
    </xf>
    <xf numFmtId="0" fontId="11" fillId="3" borderId="0" xfId="0" applyFont="1" applyFill="1" applyAlignment="1"/>
    <xf numFmtId="0" fontId="13" fillId="3" borderId="0" xfId="0" applyFont="1" applyFill="1" applyBorder="1"/>
    <xf numFmtId="0" fontId="19" fillId="3" borderId="0" xfId="0" applyFont="1" applyFill="1" applyAlignment="1"/>
    <xf numFmtId="0" fontId="0" fillId="3" borderId="5" xfId="0" applyFill="1" applyBorder="1"/>
    <xf numFmtId="0" fontId="2" fillId="3" borderId="5" xfId="0" applyFont="1" applyFill="1" applyBorder="1"/>
    <xf numFmtId="0" fontId="25" fillId="3" borderId="0" xfId="0" applyFont="1" applyFill="1"/>
    <xf numFmtId="0" fontId="29" fillId="0" borderId="0" xfId="0" applyFont="1" applyBorder="1"/>
    <xf numFmtId="9" fontId="29" fillId="0" borderId="0" xfId="8" applyFont="1" applyBorder="1"/>
    <xf numFmtId="4" fontId="29" fillId="0" borderId="0" xfId="0" applyNumberFormat="1" applyFont="1" applyBorder="1"/>
    <xf numFmtId="166" fontId="29" fillId="0" borderId="0" xfId="0" applyNumberFormat="1" applyFont="1" applyBorder="1"/>
    <xf numFmtId="0" fontId="2" fillId="3" borderId="7" xfId="0" applyFont="1" applyFill="1" applyBorder="1"/>
    <xf numFmtId="0" fontId="0" fillId="3" borderId="0" xfId="0" applyFill="1" applyBorder="1" applyAlignment="1">
      <alignment horizontal="right"/>
    </xf>
    <xf numFmtId="4" fontId="4" fillId="3" borderId="0" xfId="0" applyNumberFormat="1" applyFont="1" applyFill="1" applyBorder="1" applyAlignment="1">
      <alignment horizontal="right"/>
    </xf>
    <xf numFmtId="9" fontId="7" fillId="3" borderId="4" xfId="7" applyFont="1" applyFill="1" applyBorder="1" applyAlignment="1">
      <alignment horizontal="right"/>
    </xf>
    <xf numFmtId="3" fontId="0" fillId="3" borderId="9" xfId="0" applyNumberFormat="1" applyFill="1" applyBorder="1" applyAlignment="1">
      <alignment horizontal="right"/>
    </xf>
    <xf numFmtId="4" fontId="0" fillId="3" borderId="9" xfId="0" applyNumberFormat="1" applyFill="1" applyBorder="1" applyAlignment="1">
      <alignment horizontal="right"/>
    </xf>
    <xf numFmtId="4" fontId="4" fillId="3" borderId="12" xfId="0" applyNumberFormat="1" applyFont="1" applyFill="1" applyBorder="1" applyAlignment="1">
      <alignment horizontal="right"/>
    </xf>
    <xf numFmtId="9" fontId="7" fillId="3" borderId="13" xfId="7" applyFont="1" applyFill="1" applyBorder="1" applyAlignment="1">
      <alignment horizontal="right"/>
    </xf>
    <xf numFmtId="4" fontId="4" fillId="3" borderId="13" xfId="0" applyNumberFormat="1" applyFont="1" applyFill="1" applyBorder="1" applyAlignment="1">
      <alignment horizontal="right"/>
    </xf>
    <xf numFmtId="9" fontId="7" fillId="3" borderId="14" xfId="7" applyFont="1" applyFill="1" applyBorder="1" applyAlignment="1">
      <alignment horizontal="right"/>
    </xf>
    <xf numFmtId="0" fontId="0" fillId="3" borderId="15" xfId="0" applyFill="1" applyBorder="1"/>
    <xf numFmtId="0" fontId="0" fillId="3" borderId="12" xfId="0" applyFill="1" applyBorder="1" applyAlignment="1">
      <alignment horizontal="right"/>
    </xf>
    <xf numFmtId="0" fontId="2" fillId="3" borderId="7" xfId="0" applyFont="1" applyFill="1" applyBorder="1" applyAlignment="1">
      <alignment horizontal="center"/>
    </xf>
    <xf numFmtId="4" fontId="3" fillId="3" borderId="13" xfId="0" applyNumberFormat="1" applyFont="1" applyFill="1" applyBorder="1" applyAlignment="1">
      <alignment horizontal="right"/>
    </xf>
    <xf numFmtId="0" fontId="0" fillId="3" borderId="16" xfId="0" applyFill="1" applyBorder="1"/>
    <xf numFmtId="0" fontId="0" fillId="3" borderId="17" xfId="0" applyFill="1" applyBorder="1" applyAlignment="1">
      <alignment horizontal="right"/>
    </xf>
    <xf numFmtId="0" fontId="0" fillId="3" borderId="0" xfId="0" applyFill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30" fillId="3" borderId="18" xfId="0" applyFont="1" applyFill="1" applyBorder="1" applyAlignment="1">
      <alignment horizontal="center" vertical="center"/>
    </xf>
    <xf numFmtId="169" fontId="31" fillId="3" borderId="19" xfId="0" applyNumberFormat="1" applyFont="1" applyFill="1" applyBorder="1" applyAlignment="1">
      <alignment vertical="center"/>
    </xf>
    <xf numFmtId="166" fontId="32" fillId="3" borderId="19" xfId="7" applyNumberFormat="1" applyFont="1" applyFill="1" applyBorder="1" applyAlignment="1">
      <alignment horizontal="center" vertical="center"/>
    </xf>
    <xf numFmtId="169" fontId="31" fillId="3" borderId="0" xfId="0" applyNumberFormat="1" applyFont="1" applyFill="1" applyBorder="1" applyAlignment="1">
      <alignment vertical="center"/>
    </xf>
    <xf numFmtId="169" fontId="33" fillId="3" borderId="0" xfId="0" applyNumberFormat="1" applyFont="1" applyFill="1" applyBorder="1" applyAlignment="1">
      <alignment vertical="center"/>
    </xf>
    <xf numFmtId="166" fontId="32" fillId="3" borderId="13" xfId="7" applyNumberFormat="1" applyFont="1" applyFill="1" applyBorder="1" applyAlignment="1">
      <alignment horizontal="center" vertical="center"/>
    </xf>
    <xf numFmtId="169" fontId="31" fillId="3" borderId="7" xfId="0" applyNumberFormat="1" applyFont="1" applyFill="1" applyBorder="1" applyAlignment="1">
      <alignment vertical="center"/>
    </xf>
    <xf numFmtId="10" fontId="32" fillId="3" borderId="19" xfId="7" applyNumberFormat="1" applyFont="1" applyFill="1" applyBorder="1" applyAlignment="1">
      <alignment horizontal="center" vertical="center"/>
    </xf>
    <xf numFmtId="169" fontId="33" fillId="3" borderId="19" xfId="0" applyNumberFormat="1" applyFont="1" applyFill="1" applyBorder="1" applyAlignment="1">
      <alignment vertical="center"/>
    </xf>
    <xf numFmtId="10" fontId="32" fillId="3" borderId="13" xfId="7" applyNumberFormat="1" applyFont="1" applyFill="1" applyBorder="1" applyAlignment="1">
      <alignment horizontal="center" vertical="center"/>
    </xf>
    <xf numFmtId="169" fontId="31" fillId="3" borderId="9" xfId="0" applyNumberFormat="1" applyFont="1" applyFill="1" applyBorder="1" applyAlignment="1">
      <alignment vertical="center"/>
    </xf>
    <xf numFmtId="166" fontId="32" fillId="3" borderId="20" xfId="7" applyNumberFormat="1" applyFont="1" applyFill="1" applyBorder="1" applyAlignment="1">
      <alignment horizontal="center" vertical="center"/>
    </xf>
    <xf numFmtId="0" fontId="30" fillId="3" borderId="5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34" fillId="3" borderId="21" xfId="0" applyFont="1" applyFill="1" applyBorder="1" applyAlignment="1">
      <alignment horizontal="center" vertical="center"/>
    </xf>
    <xf numFmtId="0" fontId="33" fillId="3" borderId="22" xfId="0" applyFont="1" applyFill="1" applyBorder="1" applyAlignment="1">
      <alignment horizontal="center" vertical="center"/>
    </xf>
    <xf numFmtId="169" fontId="31" fillId="3" borderId="23" xfId="0" applyNumberFormat="1" applyFont="1" applyFill="1" applyBorder="1" applyAlignment="1">
      <alignment vertical="center"/>
    </xf>
    <xf numFmtId="166" fontId="32" fillId="3" borderId="24" xfId="7" applyNumberFormat="1" applyFont="1" applyFill="1" applyBorder="1" applyAlignment="1">
      <alignment horizontal="center" vertical="center"/>
    </xf>
    <xf numFmtId="169" fontId="33" fillId="3" borderId="24" xfId="0" applyNumberFormat="1" applyFont="1" applyFill="1" applyBorder="1" applyAlignment="1">
      <alignment vertical="center"/>
    </xf>
    <xf numFmtId="166" fontId="32" fillId="3" borderId="22" xfId="7" applyNumberFormat="1" applyFont="1" applyFill="1" applyBorder="1" applyAlignment="1">
      <alignment horizontal="center" vertical="center"/>
    </xf>
    <xf numFmtId="169" fontId="31" fillId="3" borderId="21" xfId="0" applyNumberFormat="1" applyFont="1" applyFill="1" applyBorder="1" applyAlignment="1">
      <alignment vertical="center"/>
    </xf>
    <xf numFmtId="10" fontId="32" fillId="3" borderId="22" xfId="7" applyNumberFormat="1" applyFont="1" applyFill="1" applyBorder="1" applyAlignment="1">
      <alignment horizontal="center" vertical="center"/>
    </xf>
    <xf numFmtId="169" fontId="33" fillId="3" borderId="23" xfId="0" applyNumberFormat="1" applyFont="1" applyFill="1" applyBorder="1" applyAlignment="1">
      <alignment vertical="center"/>
    </xf>
    <xf numFmtId="166" fontId="32" fillId="3" borderId="2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4" fontId="17" fillId="3" borderId="0" xfId="0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vertical="center"/>
    </xf>
    <xf numFmtId="4" fontId="0" fillId="3" borderId="0" xfId="0" applyNumberFormat="1" applyFill="1" applyAlignment="1">
      <alignment vertical="center"/>
    </xf>
    <xf numFmtId="4" fontId="14" fillId="3" borderId="0" xfId="1" applyNumberFormat="1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33" fillId="3" borderId="25" xfId="0" applyNumberFormat="1" applyFont="1" applyFill="1" applyBorder="1" applyAlignment="1">
      <alignment vertical="center"/>
    </xf>
    <xf numFmtId="4" fontId="31" fillId="3" borderId="26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30" fillId="3" borderId="7" xfId="0" applyFont="1" applyFill="1" applyBorder="1" applyAlignment="1">
      <alignment horizontal="center" vertical="center"/>
    </xf>
    <xf numFmtId="0" fontId="30" fillId="3" borderId="21" xfId="0" applyFont="1" applyFill="1" applyBorder="1" applyAlignment="1">
      <alignment horizontal="center" vertical="center"/>
    </xf>
    <xf numFmtId="0" fontId="33" fillId="3" borderId="27" xfId="0" applyFont="1" applyFill="1" applyBorder="1" applyAlignment="1">
      <alignment horizontal="center" vertical="center"/>
    </xf>
    <xf numFmtId="4" fontId="34" fillId="3" borderId="27" xfId="0" applyNumberFormat="1" applyFont="1" applyFill="1" applyBorder="1" applyAlignment="1">
      <alignment vertical="center"/>
    </xf>
    <xf numFmtId="166" fontId="32" fillId="3" borderId="23" xfId="7" applyNumberFormat="1" applyFont="1" applyFill="1" applyBorder="1" applyAlignment="1">
      <alignment horizontal="center" vertical="center"/>
    </xf>
    <xf numFmtId="166" fontId="32" fillId="3" borderId="28" xfId="7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4" fontId="8" fillId="3" borderId="0" xfId="0" applyNumberFormat="1" applyFont="1" applyFill="1" applyBorder="1" applyAlignment="1">
      <alignment vertical="center"/>
    </xf>
    <xf numFmtId="166" fontId="7" fillId="3" borderId="0" xfId="7" applyNumberFormat="1" applyFont="1" applyFill="1" applyBorder="1" applyAlignment="1">
      <alignment horizontal="center" vertical="center"/>
    </xf>
    <xf numFmtId="4" fontId="4" fillId="3" borderId="0" xfId="0" applyNumberFormat="1" applyFont="1" applyFill="1" applyBorder="1" applyAlignment="1">
      <alignment vertical="center"/>
    </xf>
    <xf numFmtId="10" fontId="7" fillId="3" borderId="0" xfId="7" applyNumberFormat="1" applyFont="1" applyFill="1" applyBorder="1" applyAlignment="1">
      <alignment horizontal="center" vertical="center"/>
    </xf>
    <xf numFmtId="9" fontId="7" fillId="3" borderId="0" xfId="0" applyNumberFormat="1" applyFont="1" applyFill="1" applyBorder="1" applyAlignment="1">
      <alignment horizontal="center" vertical="center"/>
    </xf>
    <xf numFmtId="0" fontId="26" fillId="3" borderId="0" xfId="0" applyFont="1" applyFill="1" applyAlignment="1">
      <alignment vertical="center"/>
    </xf>
    <xf numFmtId="0" fontId="13" fillId="3" borderId="0" xfId="0" applyFont="1" applyFill="1" applyAlignment="1">
      <alignment vertical="center"/>
    </xf>
    <xf numFmtId="4" fontId="0" fillId="3" borderId="0" xfId="0" applyNumberFormat="1" applyFill="1" applyBorder="1" applyAlignment="1">
      <alignment vertical="center"/>
    </xf>
    <xf numFmtId="0" fontId="15" fillId="3" borderId="0" xfId="0" applyFont="1" applyFill="1" applyAlignment="1">
      <alignment vertical="center"/>
    </xf>
    <xf numFmtId="0" fontId="29" fillId="0" borderId="0" xfId="0" applyFont="1" applyBorder="1" applyAlignment="1">
      <alignment vertical="center"/>
    </xf>
    <xf numFmtId="4" fontId="4" fillId="0" borderId="29" xfId="0" applyNumberFormat="1" applyFont="1" applyFill="1" applyBorder="1" applyAlignment="1">
      <alignment vertical="center"/>
    </xf>
    <xf numFmtId="166" fontId="7" fillId="0" borderId="30" xfId="7" applyNumberFormat="1" applyFont="1" applyFill="1" applyBorder="1" applyAlignment="1">
      <alignment horizontal="center" vertical="center"/>
    </xf>
    <xf numFmtId="166" fontId="7" fillId="0" borderId="78" xfId="7" applyNumberFormat="1" applyFont="1" applyFill="1" applyBorder="1" applyAlignment="1">
      <alignment horizontal="center" vertical="center"/>
    </xf>
    <xf numFmtId="4" fontId="4" fillId="0" borderId="79" xfId="0" applyNumberFormat="1" applyFont="1" applyFill="1" applyBorder="1" applyAlignment="1">
      <alignment vertical="center"/>
    </xf>
    <xf numFmtId="166" fontId="7" fillId="0" borderId="80" xfId="7" applyNumberFormat="1" applyFont="1" applyFill="1" applyBorder="1" applyAlignment="1">
      <alignment horizontal="center" vertical="center"/>
    </xf>
    <xf numFmtId="166" fontId="7" fillId="0" borderId="79" xfId="7" applyNumberFormat="1" applyFont="1" applyFill="1" applyBorder="1" applyAlignment="1">
      <alignment horizontal="center" vertical="center"/>
    </xf>
    <xf numFmtId="166" fontId="7" fillId="0" borderId="81" xfId="7" applyNumberFormat="1" applyFont="1" applyFill="1" applyBorder="1" applyAlignment="1">
      <alignment horizontal="center" vertical="center"/>
    </xf>
    <xf numFmtId="4" fontId="4" fillId="0" borderId="81" xfId="0" applyNumberFormat="1" applyFont="1" applyFill="1" applyBorder="1" applyAlignment="1">
      <alignment vertical="center"/>
    </xf>
    <xf numFmtId="4" fontId="4" fillId="0" borderId="82" xfId="0" applyNumberFormat="1" applyFont="1" applyFill="1" applyBorder="1" applyAlignment="1">
      <alignment vertical="center"/>
    </xf>
    <xf numFmtId="166" fontId="7" fillId="0" borderId="82" xfId="7" applyNumberFormat="1" applyFont="1" applyFill="1" applyBorder="1" applyAlignment="1">
      <alignment horizontal="center" vertical="center"/>
    </xf>
    <xf numFmtId="0" fontId="0" fillId="0" borderId="79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5" fillId="3" borderId="0" xfId="0" applyFont="1" applyFill="1" applyAlignment="1">
      <alignment vertical="center"/>
    </xf>
    <xf numFmtId="0" fontId="12" fillId="3" borderId="0" xfId="0" applyFont="1" applyFill="1" applyAlignment="1">
      <alignment vertical="center"/>
    </xf>
    <xf numFmtId="0" fontId="9" fillId="3" borderId="0" xfId="0" applyFont="1" applyFill="1"/>
    <xf numFmtId="0" fontId="3" fillId="3" borderId="0" xfId="0" applyFont="1" applyFill="1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9" fillId="3" borderId="18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vertical="center"/>
    </xf>
    <xf numFmtId="10" fontId="32" fillId="3" borderId="32" xfId="8" applyNumberFormat="1" applyFont="1" applyFill="1" applyBorder="1" applyAlignment="1">
      <alignment horizontal="center" vertical="center"/>
    </xf>
    <xf numFmtId="3" fontId="33" fillId="3" borderId="32" xfId="0" applyNumberFormat="1" applyFont="1" applyFill="1" applyBorder="1" applyAlignment="1">
      <alignment vertical="center"/>
    </xf>
    <xf numFmtId="10" fontId="32" fillId="3" borderId="12" xfId="8" applyNumberFormat="1" applyFont="1" applyFill="1" applyBorder="1" applyAlignment="1">
      <alignment horizontal="center" vertical="center"/>
    </xf>
    <xf numFmtId="4" fontId="33" fillId="3" borderId="32" xfId="0" applyNumberFormat="1" applyFont="1" applyFill="1" applyBorder="1" applyAlignment="1">
      <alignment vertical="center"/>
    </xf>
    <xf numFmtId="166" fontId="32" fillId="3" borderId="12" xfId="8" applyNumberFormat="1" applyFont="1" applyFill="1" applyBorder="1" applyAlignment="1">
      <alignment horizontal="center" vertical="center"/>
    </xf>
    <xf numFmtId="0" fontId="9" fillId="3" borderId="5" xfId="0" applyFont="1" applyFill="1" applyBorder="1" applyAlignment="1">
      <alignment horizontal="center" vertical="center"/>
    </xf>
    <xf numFmtId="0" fontId="31" fillId="3" borderId="33" xfId="0" applyFont="1" applyFill="1" applyBorder="1" applyAlignment="1">
      <alignment vertical="center"/>
    </xf>
    <xf numFmtId="10" fontId="32" fillId="3" borderId="19" xfId="8" applyNumberFormat="1" applyFont="1" applyFill="1" applyBorder="1" applyAlignment="1">
      <alignment horizontal="center" vertical="center"/>
    </xf>
    <xf numFmtId="3" fontId="33" fillId="3" borderId="19" xfId="0" applyNumberFormat="1" applyFont="1" applyFill="1" applyBorder="1" applyAlignment="1">
      <alignment vertical="center"/>
    </xf>
    <xf numFmtId="10" fontId="32" fillId="3" borderId="13" xfId="8" applyNumberFormat="1" applyFont="1" applyFill="1" applyBorder="1" applyAlignment="1">
      <alignment horizontal="center" vertical="center"/>
    </xf>
    <xf numFmtId="4" fontId="33" fillId="3" borderId="19" xfId="0" applyNumberFormat="1" applyFont="1" applyFill="1" applyBorder="1" applyAlignment="1">
      <alignment vertical="center"/>
    </xf>
    <xf numFmtId="166" fontId="32" fillId="3" borderId="13" xfId="8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Border="1" applyAlignment="1">
      <alignment vertical="center"/>
    </xf>
    <xf numFmtId="0" fontId="9" fillId="3" borderId="34" xfId="0" applyFont="1" applyFill="1" applyBorder="1" applyAlignment="1">
      <alignment horizontal="center" vertical="center"/>
    </xf>
    <xf numFmtId="0" fontId="33" fillId="3" borderId="35" xfId="0" applyFont="1" applyFill="1" applyBorder="1" applyAlignment="1">
      <alignment horizontal="center" vertical="center"/>
    </xf>
    <xf numFmtId="3" fontId="34" fillId="3" borderId="36" xfId="0" applyNumberFormat="1" applyFont="1" applyFill="1" applyBorder="1" applyAlignment="1">
      <alignment vertical="center"/>
    </xf>
    <xf numFmtId="166" fontId="32" fillId="3" borderId="37" xfId="8" applyNumberFormat="1" applyFont="1" applyFill="1" applyBorder="1" applyAlignment="1">
      <alignment horizontal="center" vertical="center"/>
    </xf>
    <xf numFmtId="3" fontId="34" fillId="3" borderId="27" xfId="0" applyNumberFormat="1" applyFont="1" applyFill="1" applyBorder="1" applyAlignment="1">
      <alignment vertical="center"/>
    </xf>
    <xf numFmtId="3" fontId="35" fillId="3" borderId="27" xfId="0" applyNumberFormat="1" applyFont="1" applyFill="1" applyBorder="1" applyAlignment="1">
      <alignment vertical="center"/>
    </xf>
    <xf numFmtId="10" fontId="32" fillId="3" borderId="38" xfId="8" applyNumberFormat="1" applyFont="1" applyFill="1" applyBorder="1" applyAlignment="1">
      <alignment horizontal="center" vertical="center"/>
    </xf>
    <xf numFmtId="4" fontId="34" fillId="3" borderId="36" xfId="0" applyNumberFormat="1" applyFont="1" applyFill="1" applyBorder="1" applyAlignment="1">
      <alignment vertical="center"/>
    </xf>
    <xf numFmtId="4" fontId="35" fillId="3" borderId="27" xfId="0" applyNumberFormat="1" applyFont="1" applyFill="1" applyBorder="1" applyAlignment="1">
      <alignment vertical="center"/>
    </xf>
    <xf numFmtId="4" fontId="35" fillId="3" borderId="36" xfId="0" applyNumberFormat="1" applyFont="1" applyFill="1" applyBorder="1" applyAlignment="1">
      <alignment vertical="center"/>
    </xf>
    <xf numFmtId="166" fontId="32" fillId="3" borderId="38" xfId="8" applyNumberFormat="1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166" fontId="7" fillId="3" borderId="0" xfId="8" applyNumberFormat="1" applyFont="1" applyFill="1" applyBorder="1" applyAlignment="1">
      <alignment horizontal="center" vertical="center"/>
    </xf>
    <xf numFmtId="3" fontId="2" fillId="3" borderId="0" xfId="0" applyNumberFormat="1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/>
    </xf>
    <xf numFmtId="3" fontId="0" fillId="0" borderId="0" xfId="0" applyNumberFormat="1" applyFill="1" applyBorder="1" applyAlignment="1">
      <alignment vertical="center"/>
    </xf>
    <xf numFmtId="0" fontId="9" fillId="3" borderId="36" xfId="0" applyFont="1" applyFill="1" applyBorder="1" applyAlignment="1">
      <alignment horizontal="center" vertical="center"/>
    </xf>
    <xf numFmtId="3" fontId="34" fillId="3" borderId="21" xfId="0" applyNumberFormat="1" applyFont="1" applyFill="1" applyBorder="1" applyAlignment="1">
      <alignment vertical="center"/>
    </xf>
    <xf numFmtId="166" fontId="32" fillId="3" borderId="24" xfId="8" applyNumberFormat="1" applyFont="1" applyFill="1" applyBorder="1" applyAlignment="1">
      <alignment horizontal="center" vertical="center"/>
    </xf>
    <xf numFmtId="3" fontId="34" fillId="3" borderId="24" xfId="0" applyNumberFormat="1" applyFont="1" applyFill="1" applyBorder="1" applyAlignment="1">
      <alignment vertical="center"/>
    </xf>
    <xf numFmtId="3" fontId="35" fillId="3" borderId="24" xfId="0" applyNumberFormat="1" applyFont="1" applyFill="1" applyBorder="1" applyAlignment="1">
      <alignment vertical="center"/>
    </xf>
    <xf numFmtId="10" fontId="32" fillId="3" borderId="22" xfId="8" applyNumberFormat="1" applyFont="1" applyFill="1" applyBorder="1" applyAlignment="1">
      <alignment horizontal="center" vertical="center"/>
    </xf>
    <xf numFmtId="4" fontId="34" fillId="3" borderId="21" xfId="0" applyNumberFormat="1" applyFont="1" applyFill="1" applyBorder="1" applyAlignment="1">
      <alignment vertical="center"/>
    </xf>
    <xf numFmtId="4" fontId="34" fillId="3" borderId="24" xfId="0" applyNumberFormat="1" applyFont="1" applyFill="1" applyBorder="1" applyAlignment="1">
      <alignment vertical="center"/>
    </xf>
    <xf numFmtId="4" fontId="35" fillId="3" borderId="24" xfId="0" applyNumberFormat="1" applyFont="1" applyFill="1" applyBorder="1" applyAlignment="1">
      <alignment vertical="center"/>
    </xf>
    <xf numFmtId="4" fontId="35" fillId="3" borderId="21" xfId="0" applyNumberFormat="1" applyFont="1" applyFill="1" applyBorder="1" applyAlignment="1">
      <alignment vertical="center"/>
    </xf>
    <xf numFmtId="166" fontId="32" fillId="3" borderId="22" xfId="8" applyNumberFormat="1" applyFont="1" applyFill="1" applyBorder="1" applyAlignment="1">
      <alignment horizontal="center" vertical="center"/>
    </xf>
    <xf numFmtId="3" fontId="31" fillId="3" borderId="15" xfId="0" applyNumberFormat="1" applyFont="1" applyFill="1" applyBorder="1" applyAlignment="1">
      <alignment vertical="center"/>
    </xf>
    <xf numFmtId="3" fontId="31" fillId="3" borderId="32" xfId="0" applyNumberFormat="1" applyFont="1" applyFill="1" applyBorder="1" applyAlignment="1">
      <alignment vertical="center"/>
    </xf>
    <xf numFmtId="4" fontId="31" fillId="3" borderId="15" xfId="0" applyNumberFormat="1" applyFont="1" applyFill="1" applyBorder="1" applyAlignment="1">
      <alignment vertical="center"/>
    </xf>
    <xf numFmtId="4" fontId="31" fillId="3" borderId="32" xfId="0" applyNumberFormat="1" applyFont="1" applyFill="1" applyBorder="1" applyAlignment="1">
      <alignment vertical="center"/>
    </xf>
    <xf numFmtId="3" fontId="31" fillId="3" borderId="7" xfId="0" applyNumberFormat="1" applyFont="1" applyFill="1" applyBorder="1" applyAlignment="1">
      <alignment vertical="center"/>
    </xf>
    <xf numFmtId="3" fontId="31" fillId="3" borderId="19" xfId="0" applyNumberFormat="1" applyFont="1" applyFill="1" applyBorder="1" applyAlignment="1">
      <alignment vertical="center"/>
    </xf>
    <xf numFmtId="4" fontId="31" fillId="3" borderId="7" xfId="0" applyNumberFormat="1" applyFont="1" applyFill="1" applyBorder="1" applyAlignment="1">
      <alignment vertical="center"/>
    </xf>
    <xf numFmtId="4" fontId="31" fillId="3" borderId="19" xfId="0" applyNumberFormat="1" applyFont="1" applyFill="1" applyBorder="1" applyAlignment="1">
      <alignment vertical="center"/>
    </xf>
    <xf numFmtId="4" fontId="31" fillId="3" borderId="15" xfId="0" applyNumberFormat="1" applyFont="1" applyFill="1" applyBorder="1" applyAlignment="1">
      <alignment horizontal="right" vertical="center"/>
    </xf>
    <xf numFmtId="4" fontId="31" fillId="3" borderId="7" xfId="0" applyNumberFormat="1" applyFont="1" applyFill="1" applyBorder="1" applyAlignment="1">
      <alignment horizontal="right" vertical="center"/>
    </xf>
    <xf numFmtId="0" fontId="4" fillId="3" borderId="0" xfId="0" applyFont="1" applyFill="1" applyAlignment="1">
      <alignment horizontal="center" vertical="center"/>
    </xf>
    <xf numFmtId="164" fontId="0" fillId="0" borderId="0" xfId="0" applyNumberFormat="1" applyBorder="1" applyAlignment="1">
      <alignment vertical="center"/>
    </xf>
    <xf numFmtId="0" fontId="10" fillId="3" borderId="0" xfId="0" applyFont="1" applyFill="1" applyBorder="1" applyAlignment="1">
      <alignment horizontal="center" vertical="center"/>
    </xf>
    <xf numFmtId="4" fontId="0" fillId="3" borderId="18" xfId="0" applyNumberFormat="1" applyFill="1" applyBorder="1" applyAlignment="1">
      <alignment vertical="center"/>
    </xf>
    <xf numFmtId="9" fontId="7" fillId="3" borderId="39" xfId="7" applyFont="1" applyFill="1" applyBorder="1" applyAlignment="1">
      <alignment horizontal="center" vertical="center"/>
    </xf>
    <xf numFmtId="4" fontId="2" fillId="3" borderId="8" xfId="0" applyNumberFormat="1" applyFont="1" applyFill="1" applyBorder="1" applyAlignment="1">
      <alignment vertical="center"/>
    </xf>
    <xf numFmtId="9" fontId="7" fillId="3" borderId="40" xfId="7" applyFont="1" applyFill="1" applyBorder="1" applyAlignment="1">
      <alignment horizontal="center" vertical="center"/>
    </xf>
    <xf numFmtId="9" fontId="7" fillId="3" borderId="0" xfId="8" applyNumberFormat="1" applyFont="1" applyFill="1" applyBorder="1" applyAlignment="1">
      <alignment horizontal="center" vertical="center"/>
    </xf>
    <xf numFmtId="4" fontId="0" fillId="3" borderId="5" xfId="0" applyNumberFormat="1" applyFill="1" applyBorder="1" applyAlignment="1">
      <alignment vertical="center"/>
    </xf>
    <xf numFmtId="9" fontId="7" fillId="3" borderId="41" xfId="7" applyFont="1" applyFill="1" applyBorder="1" applyAlignment="1">
      <alignment horizontal="center" vertical="center"/>
    </xf>
    <xf numFmtId="4" fontId="2" fillId="3" borderId="6" xfId="0" applyNumberFormat="1" applyFont="1" applyFill="1" applyBorder="1" applyAlignment="1">
      <alignment vertical="center"/>
    </xf>
    <xf numFmtId="9" fontId="7" fillId="3" borderId="42" xfId="7" applyFont="1" applyFill="1" applyBorder="1" applyAlignment="1">
      <alignment horizontal="center" vertical="center"/>
    </xf>
    <xf numFmtId="4" fontId="2" fillId="0" borderId="28" xfId="0" applyNumberFormat="1" applyFont="1" applyFill="1" applyBorder="1" applyAlignment="1">
      <alignment vertical="center"/>
    </xf>
    <xf numFmtId="4" fontId="4" fillId="3" borderId="43" xfId="0" applyNumberFormat="1" applyFont="1" applyFill="1" applyBorder="1" applyAlignment="1">
      <alignment vertical="center"/>
    </xf>
    <xf numFmtId="4" fontId="4" fillId="3" borderId="36" xfId="0" applyNumberFormat="1" applyFont="1" applyFill="1" applyBorder="1" applyAlignment="1">
      <alignment vertical="center"/>
    </xf>
    <xf numFmtId="9" fontId="7" fillId="3" borderId="38" xfId="8" applyNumberFormat="1" applyFont="1" applyFill="1" applyBorder="1" applyAlignment="1">
      <alignment horizontal="center" vertical="center"/>
    </xf>
    <xf numFmtId="164" fontId="29" fillId="0" borderId="0" xfId="0" applyNumberFormat="1" applyFont="1" applyBorder="1" applyAlignment="1">
      <alignment vertical="center"/>
    </xf>
    <xf numFmtId="0" fontId="25" fillId="3" borderId="0" xfId="0" applyFont="1" applyFill="1" applyAlignment="1">
      <alignment vertical="center"/>
    </xf>
    <xf numFmtId="1" fontId="0" fillId="3" borderId="0" xfId="0" applyNumberFormat="1" applyFill="1" applyAlignment="1">
      <alignment vertical="center"/>
    </xf>
    <xf numFmtId="165" fontId="0" fillId="0" borderId="0" xfId="1" applyFont="1"/>
    <xf numFmtId="171" fontId="0" fillId="0" borderId="0" xfId="0" applyNumberFormat="1"/>
    <xf numFmtId="0" fontId="0" fillId="3" borderId="8" xfId="0" applyFill="1" applyBorder="1" applyAlignment="1">
      <alignment vertical="center"/>
    </xf>
    <xf numFmtId="0" fontId="13" fillId="3" borderId="6" xfId="0" applyFont="1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2" fillId="3" borderId="27" xfId="0" applyFont="1" applyFill="1" applyBorder="1" applyAlignment="1">
      <alignment horizontal="center" vertical="center"/>
    </xf>
    <xf numFmtId="4" fontId="2" fillId="0" borderId="36" xfId="0" applyNumberFormat="1" applyFont="1" applyFill="1" applyBorder="1" applyAlignment="1">
      <alignment vertical="center"/>
    </xf>
    <xf numFmtId="4" fontId="0" fillId="3" borderId="61" xfId="0" applyNumberFormat="1" applyFill="1" applyBorder="1" applyAlignment="1">
      <alignment vertical="center"/>
    </xf>
    <xf numFmtId="4" fontId="2" fillId="0" borderId="62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NumberFormat="1"/>
    <xf numFmtId="4" fontId="0" fillId="3" borderId="61" xfId="0" applyNumberFormat="1" applyFill="1" applyBorder="1" applyAlignment="1">
      <alignment horizontal="right"/>
    </xf>
    <xf numFmtId="4" fontId="13" fillId="3" borderId="9" xfId="0" applyNumberFormat="1" applyFont="1" applyFill="1" applyBorder="1" applyAlignment="1">
      <alignment horizontal="right"/>
    </xf>
    <xf numFmtId="0" fontId="28" fillId="0" borderId="0" xfId="0" applyFont="1" applyFill="1" applyBorder="1" applyAlignment="1">
      <alignment horizontal="center" vertical="center" wrapText="1"/>
    </xf>
    <xf numFmtId="168" fontId="27" fillId="4" borderId="0" xfId="0" applyNumberFormat="1" applyFont="1" applyFill="1" applyBorder="1" applyAlignment="1" applyProtection="1">
      <alignment horizontal="center"/>
    </xf>
    <xf numFmtId="0" fontId="0" fillId="0" borderId="0" xfId="0" applyAlignment="1">
      <alignment horizontal="left" indent="1"/>
    </xf>
    <xf numFmtId="0" fontId="3" fillId="3" borderId="0" xfId="0" applyFont="1" applyFill="1" applyAlignment="1"/>
    <xf numFmtId="10" fontId="32" fillId="3" borderId="20" xfId="7" applyNumberFormat="1" applyFont="1" applyFill="1" applyBorder="1" applyAlignment="1">
      <alignment horizontal="center" vertical="center"/>
    </xf>
    <xf numFmtId="0" fontId="31" fillId="3" borderId="19" xfId="0" applyFont="1" applyFill="1" applyBorder="1" applyAlignment="1">
      <alignment vertical="center"/>
    </xf>
    <xf numFmtId="0" fontId="31" fillId="3" borderId="0" xfId="0" applyFont="1" applyFill="1" applyBorder="1" applyAlignment="1">
      <alignment vertical="center"/>
    </xf>
    <xf numFmtId="0" fontId="31" fillId="3" borderId="73" xfId="0" applyFont="1" applyFill="1" applyBorder="1" applyAlignment="1">
      <alignment vertical="center"/>
    </xf>
    <xf numFmtId="0" fontId="13" fillId="3" borderId="0" xfId="0" applyFont="1" applyFill="1" applyAlignment="1"/>
    <xf numFmtId="4" fontId="31" fillId="3" borderId="26" xfId="0" applyNumberFormat="1" applyFont="1" applyFill="1" applyBorder="1" applyAlignment="1">
      <alignment horizontal="right" vertical="center" indent="1"/>
    </xf>
    <xf numFmtId="0" fontId="2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2" fillId="0" borderId="0" xfId="0" applyNumberFormat="1" applyFont="1" applyFill="1" applyAlignment="1">
      <alignment vertical="center"/>
    </xf>
    <xf numFmtId="0" fontId="29" fillId="0" borderId="0" xfId="0" applyFont="1" applyAlignment="1">
      <alignment vertical="center"/>
    </xf>
    <xf numFmtId="4" fontId="36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/>
    </xf>
    <xf numFmtId="0" fontId="2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4" fontId="4" fillId="0" borderId="0" xfId="0" applyNumberFormat="1" applyFont="1" applyFill="1" applyBorder="1"/>
    <xf numFmtId="166" fontId="7" fillId="0" borderId="0" xfId="7" applyNumberFormat="1" applyFont="1" applyFill="1" applyBorder="1" applyAlignment="1">
      <alignment horizontal="center"/>
    </xf>
    <xf numFmtId="0" fontId="37" fillId="0" borderId="0" xfId="0" applyFont="1"/>
    <xf numFmtId="0" fontId="37" fillId="0" borderId="0" xfId="0" applyFont="1" applyBorder="1" applyAlignment="1">
      <alignment vertical="center"/>
    </xf>
    <xf numFmtId="0" fontId="38" fillId="0" borderId="0" xfId="0" applyFont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170" fontId="37" fillId="0" borderId="0" xfId="0" applyNumberFormat="1" applyFont="1" applyFill="1" applyBorder="1" applyAlignment="1">
      <alignment horizontal="left" vertical="center"/>
    </xf>
    <xf numFmtId="4" fontId="37" fillId="0" borderId="0" xfId="0" applyNumberFormat="1" applyFont="1" applyFill="1" applyBorder="1" applyAlignment="1">
      <alignment horizontal="right" vertic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/>
    <xf numFmtId="4" fontId="37" fillId="0" borderId="0" xfId="0" applyNumberFormat="1" applyFont="1" applyFill="1" applyBorder="1" applyAlignment="1">
      <alignment horizontal="right"/>
    </xf>
    <xf numFmtId="4" fontId="37" fillId="0" borderId="0" xfId="0" applyNumberFormat="1" applyFont="1" applyFill="1" applyBorder="1"/>
    <xf numFmtId="0" fontId="37" fillId="2" borderId="0" xfId="0" applyFont="1" applyFill="1" applyBorder="1"/>
    <xf numFmtId="3" fontId="37" fillId="2" borderId="0" xfId="0" applyNumberFormat="1" applyFont="1" applyFill="1" applyBorder="1"/>
    <xf numFmtId="9" fontId="37" fillId="2" borderId="0" xfId="8" applyFont="1" applyFill="1" applyBorder="1"/>
    <xf numFmtId="0" fontId="37" fillId="0" borderId="0" xfId="0" applyFont="1" applyBorder="1"/>
    <xf numFmtId="4" fontId="37" fillId="0" borderId="0" xfId="0" applyNumberFormat="1" applyFont="1" applyBorder="1"/>
    <xf numFmtId="0" fontId="39" fillId="0" borderId="0" xfId="0" applyFont="1" applyBorder="1"/>
    <xf numFmtId="4" fontId="37" fillId="3" borderId="0" xfId="0" applyNumberFormat="1" applyFont="1" applyFill="1" applyBorder="1" applyAlignment="1">
      <alignment vertical="center"/>
    </xf>
    <xf numFmtId="0" fontId="37" fillId="3" borderId="0" xfId="0" applyFont="1" applyFill="1" applyBorder="1" applyAlignment="1">
      <alignment vertical="center"/>
    </xf>
    <xf numFmtId="0" fontId="37" fillId="3" borderId="0" xfId="0" applyFont="1" applyFill="1" applyBorder="1" applyAlignment="1">
      <alignment horizontal="center" vertical="center"/>
    </xf>
    <xf numFmtId="9" fontId="37" fillId="3" borderId="0" xfId="7" applyFont="1" applyFill="1" applyBorder="1" applyAlignment="1">
      <alignment vertical="center"/>
    </xf>
    <xf numFmtId="3" fontId="37" fillId="3" borderId="0" xfId="0" applyNumberFormat="1" applyFont="1" applyFill="1" applyBorder="1" applyAlignment="1">
      <alignment vertical="center"/>
    </xf>
    <xf numFmtId="9" fontId="37" fillId="3" borderId="0" xfId="7" applyNumberFormat="1" applyFont="1" applyFill="1" applyBorder="1" applyAlignment="1">
      <alignment vertical="center"/>
    </xf>
    <xf numFmtId="0" fontId="38" fillId="3" borderId="0" xfId="0" applyFont="1" applyFill="1" applyBorder="1" applyAlignment="1">
      <alignment horizontal="left" vertical="center"/>
    </xf>
    <xf numFmtId="0" fontId="38" fillId="3" borderId="0" xfId="0" applyFont="1" applyFill="1" applyBorder="1" applyAlignment="1">
      <alignment horizontal="left"/>
    </xf>
    <xf numFmtId="0" fontId="38" fillId="3" borderId="0" xfId="0" applyFont="1" applyFill="1" applyBorder="1" applyAlignment="1">
      <alignment vertical="center"/>
    </xf>
    <xf numFmtId="0" fontId="38" fillId="3" borderId="0" xfId="0" applyFont="1" applyFill="1" applyBorder="1" applyAlignment="1">
      <alignment horizontal="center"/>
    </xf>
    <xf numFmtId="0" fontId="40" fillId="3" borderId="0" xfId="0" applyFont="1" applyFill="1" applyBorder="1" applyAlignment="1"/>
    <xf numFmtId="4" fontId="40" fillId="3" borderId="0" xfId="0" applyNumberFormat="1" applyFont="1" applyFill="1" applyBorder="1"/>
    <xf numFmtId="0" fontId="37" fillId="3" borderId="0" xfId="0" applyFont="1" applyFill="1" applyBorder="1"/>
    <xf numFmtId="1" fontId="37" fillId="3" borderId="0" xfId="0" applyNumberFormat="1" applyFont="1" applyFill="1" applyBorder="1" applyAlignment="1">
      <alignment vertical="center"/>
    </xf>
    <xf numFmtId="4" fontId="38" fillId="3" borderId="0" xfId="0" applyNumberFormat="1" applyFont="1" applyFill="1" applyBorder="1" applyAlignment="1">
      <alignment vertical="center"/>
    </xf>
    <xf numFmtId="0" fontId="37" fillId="3" borderId="0" xfId="0" applyFont="1" applyFill="1" applyBorder="1" applyAlignment="1">
      <alignment horizontal="left"/>
    </xf>
    <xf numFmtId="0" fontId="37" fillId="3" borderId="0" xfId="0" applyFont="1" applyFill="1" applyBorder="1" applyAlignment="1">
      <alignment horizontal="center"/>
    </xf>
    <xf numFmtId="4" fontId="37" fillId="3" borderId="0" xfId="0" applyNumberFormat="1" applyFont="1" applyFill="1" applyBorder="1"/>
    <xf numFmtId="9" fontId="37" fillId="3" borderId="0" xfId="7" applyFont="1" applyFill="1" applyBorder="1"/>
    <xf numFmtId="0" fontId="0" fillId="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9" fontId="7" fillId="3" borderId="9" xfId="7" applyFont="1" applyFill="1" applyBorder="1" applyAlignment="1">
      <alignment horizontal="right"/>
    </xf>
    <xf numFmtId="9" fontId="7" fillId="3" borderId="11" xfId="7" applyFont="1" applyFill="1" applyBorder="1" applyAlignment="1">
      <alignment horizontal="right"/>
    </xf>
    <xf numFmtId="0" fontId="37" fillId="0" borderId="0" xfId="0" applyFont="1" applyAlignment="1">
      <alignment horizontal="center" vertical="center"/>
    </xf>
    <xf numFmtId="0" fontId="37" fillId="0" borderId="0" xfId="0" applyFont="1" applyAlignment="1">
      <alignment horizontal="left"/>
    </xf>
    <xf numFmtId="0" fontId="37" fillId="0" borderId="0" xfId="0" applyNumberFormat="1" applyFont="1"/>
    <xf numFmtId="9" fontId="37" fillId="0" borderId="0" xfId="7" applyFont="1" applyAlignment="1">
      <alignment horizontal="left"/>
    </xf>
    <xf numFmtId="1" fontId="37" fillId="0" borderId="0" xfId="0" applyNumberFormat="1" applyFont="1" applyBorder="1"/>
    <xf numFmtId="9" fontId="37" fillId="0" borderId="0" xfId="7" applyFont="1" applyBorder="1" applyAlignment="1">
      <alignment horizontal="center"/>
    </xf>
    <xf numFmtId="0" fontId="41" fillId="0" borderId="0" xfId="0" applyFont="1" applyBorder="1"/>
    <xf numFmtId="0" fontId="37" fillId="0" borderId="0" xfId="0" applyFont="1" applyBorder="1" applyAlignment="1">
      <alignment horizontal="center"/>
    </xf>
    <xf numFmtId="43" fontId="37" fillId="0" borderId="0" xfId="0" applyNumberFormat="1" applyFont="1"/>
    <xf numFmtId="2" fontId="37" fillId="0" borderId="0" xfId="0" applyNumberFormat="1" applyFont="1"/>
    <xf numFmtId="0" fontId="3" fillId="3" borderId="0" xfId="0" applyFont="1" applyFill="1" applyAlignment="1"/>
    <xf numFmtId="4" fontId="2" fillId="0" borderId="0" xfId="0" applyNumberFormat="1" applyFont="1" applyFill="1" applyBorder="1" applyAlignment="1">
      <alignment vertical="center"/>
    </xf>
    <xf numFmtId="0" fontId="42" fillId="3" borderId="0" xfId="0" applyFont="1" applyFill="1" applyAlignment="1">
      <alignment vertical="center"/>
    </xf>
    <xf numFmtId="9" fontId="37" fillId="3" borderId="0" xfId="0" applyNumberFormat="1" applyFont="1" applyFill="1" applyBorder="1"/>
    <xf numFmtId="0" fontId="37" fillId="0" borderId="0" xfId="0" applyFont="1" applyAlignment="1">
      <alignment vertical="center"/>
    </xf>
    <xf numFmtId="164" fontId="37" fillId="0" borderId="0" xfId="0" applyNumberFormat="1" applyFont="1" applyBorder="1" applyAlignment="1">
      <alignment vertical="center"/>
    </xf>
    <xf numFmtId="171" fontId="37" fillId="0" borderId="0" xfId="0" applyNumberFormat="1" applyFont="1"/>
    <xf numFmtId="0" fontId="37" fillId="0" borderId="0" xfId="0" applyFont="1" applyBorder="1" applyAlignment="1">
      <alignment horizontal="right" vertical="center"/>
    </xf>
    <xf numFmtId="9" fontId="37" fillId="0" borderId="0" xfId="8" applyFont="1" applyBorder="1" applyAlignment="1">
      <alignment vertical="center"/>
    </xf>
    <xf numFmtId="9" fontId="37" fillId="0" borderId="0" xfId="8" applyFont="1" applyBorder="1"/>
    <xf numFmtId="9" fontId="37" fillId="0" borderId="0" xfId="8" applyFont="1" applyBorder="1" applyAlignment="1">
      <alignment horizontal="right"/>
    </xf>
    <xf numFmtId="4" fontId="37" fillId="0" borderId="0" xfId="0" applyNumberFormat="1" applyFont="1" applyBorder="1" applyAlignment="1">
      <alignment horizontal="right"/>
    </xf>
    <xf numFmtId="166" fontId="37" fillId="0" borderId="0" xfId="0" applyNumberFormat="1" applyFont="1" applyBorder="1"/>
    <xf numFmtId="4" fontId="0" fillId="3" borderId="32" xfId="0" applyNumberFormat="1" applyFill="1" applyBorder="1" applyAlignment="1">
      <alignment horizontal="right"/>
    </xf>
    <xf numFmtId="9" fontId="7" fillId="3" borderId="19" xfId="7" applyFont="1" applyFill="1" applyBorder="1" applyAlignment="1">
      <alignment horizontal="right"/>
    </xf>
    <xf numFmtId="3" fontId="0" fillId="3" borderId="19" xfId="0" applyNumberFormat="1" applyFill="1" applyBorder="1" applyAlignment="1">
      <alignment horizontal="right"/>
    </xf>
    <xf numFmtId="4" fontId="0" fillId="3" borderId="19" xfId="0" applyNumberFormat="1" applyFill="1" applyBorder="1" applyAlignment="1">
      <alignment horizontal="right"/>
    </xf>
    <xf numFmtId="9" fontId="7" fillId="3" borderId="94" xfId="7" applyFont="1" applyFill="1" applyBorder="1" applyAlignment="1">
      <alignment horizontal="right"/>
    </xf>
    <xf numFmtId="0" fontId="0" fillId="3" borderId="19" xfId="0" applyFill="1" applyBorder="1" applyAlignment="1">
      <alignment horizontal="right"/>
    </xf>
    <xf numFmtId="4" fontId="4" fillId="3" borderId="19" xfId="0" applyNumberFormat="1" applyFont="1" applyFill="1" applyBorder="1" applyAlignment="1">
      <alignment horizontal="right"/>
    </xf>
    <xf numFmtId="9" fontId="7" fillId="3" borderId="95" xfId="7" applyFont="1" applyFill="1" applyBorder="1" applyAlignment="1">
      <alignment horizontal="right"/>
    </xf>
    <xf numFmtId="4" fontId="31" fillId="3" borderId="99" xfId="0" applyNumberFormat="1" applyFont="1" applyFill="1" applyBorder="1" applyAlignment="1">
      <alignment vertical="center"/>
    </xf>
    <xf numFmtId="0" fontId="2" fillId="5" borderId="96" xfId="0" applyFont="1" applyFill="1" applyBorder="1" applyAlignment="1">
      <alignment horizontal="center" vertical="center"/>
    </xf>
    <xf numFmtId="0" fontId="2" fillId="5" borderId="97" xfId="0" applyFont="1" applyFill="1" applyBorder="1" applyAlignment="1">
      <alignment horizontal="center" vertical="center"/>
    </xf>
    <xf numFmtId="0" fontId="2" fillId="5" borderId="98" xfId="0" applyFont="1" applyFill="1" applyBorder="1" applyAlignment="1">
      <alignment horizontal="center" vertical="center"/>
    </xf>
    <xf numFmtId="0" fontId="2" fillId="5" borderId="49" xfId="0" applyFont="1" applyFill="1" applyBorder="1" applyAlignment="1">
      <alignment horizontal="center" vertical="center"/>
    </xf>
    <xf numFmtId="0" fontId="2" fillId="5" borderId="50" xfId="0" applyFont="1" applyFill="1" applyBorder="1" applyAlignment="1">
      <alignment horizontal="center" vertical="center"/>
    </xf>
    <xf numFmtId="0" fontId="2" fillId="5" borderId="51" xfId="0" applyFont="1" applyFill="1" applyBorder="1" applyAlignment="1">
      <alignment horizontal="center" vertical="center"/>
    </xf>
    <xf numFmtId="0" fontId="2" fillId="5" borderId="52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53" xfId="0" applyFont="1" applyFill="1" applyBorder="1" applyAlignment="1">
      <alignment horizontal="center" vertical="center"/>
    </xf>
    <xf numFmtId="0" fontId="2" fillId="5" borderId="59" xfId="0" applyFont="1" applyFill="1" applyBorder="1" applyAlignment="1">
      <alignment horizontal="center" vertical="center"/>
    </xf>
    <xf numFmtId="0" fontId="2" fillId="5" borderId="72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2" fillId="5" borderId="54" xfId="0" applyFont="1" applyFill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55" xfId="0" applyFont="1" applyFill="1" applyBorder="1" applyAlignment="1">
      <alignment horizontal="center" vertical="center"/>
    </xf>
    <xf numFmtId="0" fontId="2" fillId="5" borderId="74" xfId="0" applyFont="1" applyFill="1" applyBorder="1" applyAlignment="1">
      <alignment horizontal="center" vertical="center"/>
    </xf>
    <xf numFmtId="0" fontId="2" fillId="5" borderId="75" xfId="0" applyFont="1" applyFill="1" applyBorder="1" applyAlignment="1">
      <alignment horizontal="center" vertical="center"/>
    </xf>
    <xf numFmtId="0" fontId="2" fillId="5" borderId="76" xfId="0" applyFont="1" applyFill="1" applyBorder="1" applyAlignment="1">
      <alignment horizontal="center" vertical="center"/>
    </xf>
    <xf numFmtId="0" fontId="2" fillId="5" borderId="56" xfId="0" applyFont="1" applyFill="1" applyBorder="1" applyAlignment="1">
      <alignment horizontal="center" vertical="center"/>
    </xf>
    <xf numFmtId="0" fontId="2" fillId="5" borderId="5" xfId="0" applyFont="1" applyFill="1" applyBorder="1" applyAlignment="1">
      <alignment horizontal="center" vertical="center"/>
    </xf>
    <xf numFmtId="0" fontId="2" fillId="5" borderId="57" xfId="0" applyFont="1" applyFill="1" applyBorder="1" applyAlignment="1">
      <alignment horizontal="center" vertical="center"/>
    </xf>
    <xf numFmtId="0" fontId="2" fillId="5" borderId="77" xfId="0" applyFont="1" applyFill="1" applyBorder="1" applyAlignment="1">
      <alignment horizontal="center" vertical="center"/>
    </xf>
    <xf numFmtId="0" fontId="2" fillId="5" borderId="93" xfId="0" applyFont="1" applyFill="1" applyBorder="1" applyAlignment="1">
      <alignment horizontal="center" vertical="center"/>
    </xf>
    <xf numFmtId="0" fontId="2" fillId="5" borderId="44" xfId="0" applyFont="1" applyFill="1" applyBorder="1" applyAlignment="1">
      <alignment horizontal="center" vertical="center"/>
    </xf>
    <xf numFmtId="0" fontId="2" fillId="5" borderId="60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58" xfId="0" applyFont="1" applyFill="1" applyBorder="1" applyAlignment="1">
      <alignment horizontal="center" vertical="center"/>
    </xf>
    <xf numFmtId="0" fontId="37" fillId="4" borderId="0" xfId="0" applyFont="1" applyFill="1" applyBorder="1"/>
    <xf numFmtId="165" fontId="37" fillId="0" borderId="0" xfId="1" applyFont="1" applyBorder="1"/>
    <xf numFmtId="165" fontId="37" fillId="0" borderId="0" xfId="1" applyFont="1" applyBorder="1" applyAlignment="1">
      <alignment vertical="center"/>
    </xf>
    <xf numFmtId="165" fontId="37" fillId="0" borderId="0" xfId="1" applyFont="1" applyFill="1" applyBorder="1" applyAlignment="1">
      <alignment vertical="center"/>
    </xf>
    <xf numFmtId="165" fontId="37" fillId="0" borderId="0" xfId="0" applyNumberFormat="1" applyFont="1" applyBorder="1" applyAlignment="1">
      <alignment vertical="center"/>
    </xf>
    <xf numFmtId="0" fontId="31" fillId="3" borderId="19" xfId="0" applyNumberFormat="1" applyFont="1" applyFill="1" applyBorder="1" applyAlignment="1">
      <alignment vertical="center"/>
    </xf>
    <xf numFmtId="9" fontId="0" fillId="3" borderId="0" xfId="7" applyFont="1" applyFill="1" applyAlignment="1">
      <alignment vertical="center"/>
    </xf>
    <xf numFmtId="9" fontId="0" fillId="0" borderId="0" xfId="7" applyFont="1"/>
    <xf numFmtId="9" fontId="0" fillId="0" borderId="0" xfId="7" applyFont="1" applyAlignment="1">
      <alignment vertical="center"/>
    </xf>
    <xf numFmtId="9" fontId="0" fillId="3" borderId="0" xfId="7" applyFont="1" applyFill="1" applyBorder="1"/>
    <xf numFmtId="9" fontId="7" fillId="3" borderId="0" xfId="7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2" fillId="3" borderId="20" xfId="0" applyFont="1" applyFill="1" applyBorder="1" applyAlignment="1">
      <alignment horizontal="center"/>
    </xf>
    <xf numFmtId="0" fontId="2" fillId="5" borderId="45" xfId="0" applyFont="1" applyFill="1" applyBorder="1" applyAlignment="1">
      <alignment horizontal="center" vertical="center"/>
    </xf>
    <xf numFmtId="0" fontId="2" fillId="5" borderId="1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2" fillId="5" borderId="47" xfId="0" applyFont="1" applyFill="1" applyBorder="1" applyAlignment="1">
      <alignment horizontal="center" vertical="center"/>
    </xf>
    <xf numFmtId="0" fontId="2" fillId="5" borderId="14" xfId="0" applyFont="1" applyFill="1" applyBorder="1" applyAlignment="1">
      <alignment horizontal="center" vertical="center"/>
    </xf>
    <xf numFmtId="0" fontId="4" fillId="0" borderId="85" xfId="0" applyFont="1" applyFill="1" applyBorder="1" applyAlignment="1">
      <alignment horizontal="center" vertical="center"/>
    </xf>
    <xf numFmtId="0" fontId="4" fillId="0" borderId="82" xfId="0" applyFont="1" applyFill="1" applyBorder="1" applyAlignment="1">
      <alignment horizontal="center" vertical="center"/>
    </xf>
    <xf numFmtId="0" fontId="2" fillId="5" borderId="88" xfId="0" applyFont="1" applyFill="1" applyBorder="1" applyAlignment="1">
      <alignment horizontal="center" vertical="center"/>
    </xf>
    <xf numFmtId="0" fontId="2" fillId="5" borderId="89" xfId="0" applyFont="1" applyFill="1" applyBorder="1" applyAlignment="1">
      <alignment horizontal="center" vertical="center"/>
    </xf>
    <xf numFmtId="0" fontId="2" fillId="5" borderId="63" xfId="0" applyFont="1" applyFill="1" applyBorder="1" applyAlignment="1">
      <alignment horizontal="center" vertical="center"/>
    </xf>
    <xf numFmtId="0" fontId="2" fillId="5" borderId="64" xfId="0" applyFont="1" applyFill="1" applyBorder="1" applyAlignment="1">
      <alignment horizontal="center" vertical="center"/>
    </xf>
    <xf numFmtId="0" fontId="2" fillId="5" borderId="65" xfId="0" applyFont="1" applyFill="1" applyBorder="1" applyAlignment="1">
      <alignment horizontal="center" vertical="center"/>
    </xf>
    <xf numFmtId="0" fontId="4" fillId="0" borderId="84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0" fontId="2" fillId="5" borderId="90" xfId="0" applyFont="1" applyFill="1" applyBorder="1" applyAlignment="1">
      <alignment horizontal="center" vertical="center"/>
    </xf>
    <xf numFmtId="0" fontId="2" fillId="5" borderId="91" xfId="0" applyFont="1" applyFill="1" applyBorder="1" applyAlignment="1">
      <alignment horizontal="center" vertical="center"/>
    </xf>
    <xf numFmtId="0" fontId="2" fillId="5" borderId="66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5" borderId="86" xfId="0" applyFont="1" applyFill="1" applyBorder="1" applyAlignment="1">
      <alignment horizontal="center" vertical="center"/>
    </xf>
    <xf numFmtId="0" fontId="2" fillId="5" borderId="92" xfId="0" applyFont="1" applyFill="1" applyBorder="1" applyAlignment="1">
      <alignment horizontal="center" vertical="center"/>
    </xf>
    <xf numFmtId="0" fontId="2" fillId="5" borderId="8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2" fillId="5" borderId="67" xfId="0" applyFont="1" applyFill="1" applyBorder="1" applyAlignment="1">
      <alignment horizontal="center" vertical="center"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/>
    <xf numFmtId="0" fontId="2" fillId="5" borderId="44" xfId="0" applyFont="1" applyFill="1" applyBorder="1" applyAlignment="1">
      <alignment horizontal="center" vertical="center"/>
    </xf>
    <xf numFmtId="0" fontId="2" fillId="5" borderId="46" xfId="0" applyFont="1" applyFill="1" applyBorder="1" applyAlignment="1">
      <alignment horizontal="center" vertical="center"/>
    </xf>
    <xf numFmtId="0" fontId="2" fillId="5" borderId="68" xfId="0" applyFont="1" applyFill="1" applyBorder="1" applyAlignment="1">
      <alignment horizontal="center" vertical="center"/>
    </xf>
    <xf numFmtId="0" fontId="37" fillId="0" borderId="0" xfId="0" applyFont="1" applyBorder="1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horizontal="center" vertical="center"/>
    </xf>
    <xf numFmtId="0" fontId="2" fillId="5" borderId="69" xfId="0" applyFont="1" applyFill="1" applyBorder="1" applyAlignment="1">
      <alignment horizontal="center" vertical="center"/>
    </xf>
    <xf numFmtId="0" fontId="2" fillId="5" borderId="70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horizontal="center" vertical="center"/>
    </xf>
    <xf numFmtId="0" fontId="11" fillId="3" borderId="0" xfId="0" applyFont="1" applyFill="1" applyAlignment="1"/>
    <xf numFmtId="0" fontId="2" fillId="5" borderId="71" xfId="0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/>
    </xf>
  </cellXfs>
  <cellStyles count="10">
    <cellStyle name="Millares" xfId="1" builtinId="3"/>
    <cellStyle name="Millares 2" xfId="2"/>
    <cellStyle name="Millares 3" xfId="3"/>
    <cellStyle name="Normal" xfId="0" builtinId="0"/>
    <cellStyle name="Normal 10" xfId="4"/>
    <cellStyle name="Normal 2" xfId="5"/>
    <cellStyle name="Normal 3" xfId="6"/>
    <cellStyle name="Porcentaje" xfId="7" builtinId="5"/>
    <cellStyle name="Porcentaje 2" xfId="8"/>
    <cellStyle name="Porcentual 2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A9D08E"/>
      <color rgb="FF3798AF"/>
      <color rgb="FF9F9F9F"/>
      <color rgb="FF003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FACTURACIÓN EN LAS EMPRESAS DEL MERCADO ELÉCTRICO  2020</a:t>
            </a:r>
          </a:p>
        </c:rich>
      </c:tx>
      <c:layout>
        <c:manualLayout>
          <c:xMode val="edge"/>
          <c:yMode val="edge"/>
          <c:x val="0.21897259437348993"/>
          <c:y val="4.4705882352941179E-2"/>
        </c:manualLayout>
      </c:layout>
      <c:overlay val="0"/>
      <c:spPr>
        <a:solidFill>
          <a:srgbClr val="A9D08E"/>
        </a:solidFill>
        <a:ln w="25400">
          <a:noFill/>
        </a:ln>
        <a:scene3d>
          <a:camera prst="orthographicFront"/>
          <a:lightRig rig="soft" dir="t"/>
        </a:scene3d>
        <a:sp3d prstMaterial="plastic">
          <a:bevelT w="50800" h="50800"/>
        </a:sp3d>
      </c:spPr>
    </c:title>
    <c:autoTitleDeleted val="0"/>
    <c:plotArea>
      <c:layout>
        <c:manualLayout>
          <c:layoutTarget val="inner"/>
          <c:xMode val="edge"/>
          <c:yMode val="edge"/>
          <c:x val="0.11633372502937721"/>
          <c:y val="0.17176470588235293"/>
          <c:w val="0.83313748531139831"/>
          <c:h val="0.60705882352941176"/>
        </c:manualLayout>
      </c:layout>
      <c:lineChart>
        <c:grouping val="standard"/>
        <c:varyColors val="0"/>
        <c:ser>
          <c:idx val="0"/>
          <c:order val="0"/>
          <c:tx>
            <c:strRef>
              <c:f>'9.1'!$M$32</c:f>
              <c:strCache>
                <c:ptCount val="1"/>
                <c:pt idx="0">
                  <c:v>Generación</c:v>
                </c:pt>
              </c:strCache>
            </c:strRef>
          </c:tx>
          <c:spPr>
            <a:ln w="127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'9.1'!$N$32:$Y$32</c:f>
              <c:numCache>
                <c:formatCode>#,##0.00</c:formatCode>
                <c:ptCount val="12"/>
                <c:pt idx="0">
                  <c:v>327.69900516843757</c:v>
                </c:pt>
                <c:pt idx="1">
                  <c:v>322.0051706726444</c:v>
                </c:pt>
                <c:pt idx="2">
                  <c:v>304.23209637260732</c:v>
                </c:pt>
                <c:pt idx="3">
                  <c:v>292.89091170566587</c:v>
                </c:pt>
                <c:pt idx="4">
                  <c:v>235.17105888078569</c:v>
                </c:pt>
                <c:pt idx="5">
                  <c:v>250.01901007924664</c:v>
                </c:pt>
                <c:pt idx="6">
                  <c:v>277.05163883564182</c:v>
                </c:pt>
                <c:pt idx="7">
                  <c:v>293.34103944202832</c:v>
                </c:pt>
                <c:pt idx="8">
                  <c:v>308.45180508106608</c:v>
                </c:pt>
                <c:pt idx="9">
                  <c:v>304.04613250538807</c:v>
                </c:pt>
                <c:pt idx="10">
                  <c:v>315.93019388157853</c:v>
                </c:pt>
                <c:pt idx="11">
                  <c:v>314.62520632846457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E1FB-47E4-BA7C-0ED789F1116D}"/>
            </c:ext>
          </c:extLst>
        </c:ser>
        <c:ser>
          <c:idx val="1"/>
          <c:order val="1"/>
          <c:tx>
            <c:strRef>
              <c:f>'9.1'!$M$33</c:f>
              <c:strCache>
                <c:ptCount val="1"/>
                <c:pt idx="0">
                  <c:v>Transmisión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'9.1'!$N$33:$Y$33</c:f>
              <c:numCache>
                <c:formatCode>#,##0.00</c:formatCode>
                <c:ptCount val="12"/>
                <c:pt idx="0">
                  <c:v>47.418950849157071</c:v>
                </c:pt>
                <c:pt idx="1">
                  <c:v>46.381053817452468</c:v>
                </c:pt>
                <c:pt idx="2">
                  <c:v>45.401407137612246</c:v>
                </c:pt>
                <c:pt idx="3">
                  <c:v>46.032457038999262</c:v>
                </c:pt>
                <c:pt idx="4">
                  <c:v>44.574340227701221</c:v>
                </c:pt>
                <c:pt idx="5">
                  <c:v>44.907860004802792</c:v>
                </c:pt>
                <c:pt idx="6">
                  <c:v>45.08939603383984</c:v>
                </c:pt>
                <c:pt idx="7">
                  <c:v>46.137365007315381</c:v>
                </c:pt>
                <c:pt idx="8">
                  <c:v>48.100482191591666</c:v>
                </c:pt>
                <c:pt idx="9">
                  <c:v>46.145131335023045</c:v>
                </c:pt>
                <c:pt idx="10">
                  <c:v>45.610978358301601</c:v>
                </c:pt>
                <c:pt idx="11">
                  <c:v>55.063018839336429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E1FB-47E4-BA7C-0ED789F1116D}"/>
            </c:ext>
          </c:extLst>
        </c:ser>
        <c:ser>
          <c:idx val="2"/>
          <c:order val="2"/>
          <c:tx>
            <c:strRef>
              <c:f>'9.1'!$M$34</c:f>
              <c:strCache>
                <c:ptCount val="1"/>
                <c:pt idx="0">
                  <c:v>Distribución</c:v>
                </c:pt>
              </c:strCache>
            </c:strRef>
          </c:tx>
          <c:spPr>
            <a:ln w="12700">
              <a:solidFill>
                <a:srgbClr val="0080C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0080C0"/>
              </a:solidFill>
              <a:ln>
                <a:solidFill>
                  <a:srgbClr val="0080C0"/>
                </a:solidFill>
                <a:prstDash val="solid"/>
              </a:ln>
            </c:spPr>
          </c:marker>
          <c:cat>
            <c:strRef>
              <c:f>'9.1'!$N$31:$Y$31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Set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'9.1'!$N$34:$Y$34</c:f>
              <c:numCache>
                <c:formatCode>#,##0.00</c:formatCode>
                <c:ptCount val="12"/>
                <c:pt idx="0">
                  <c:v>317.56035635611016</c:v>
                </c:pt>
                <c:pt idx="1">
                  <c:v>309.52379679384137</c:v>
                </c:pt>
                <c:pt idx="2">
                  <c:v>283.73889967582312</c:v>
                </c:pt>
                <c:pt idx="3">
                  <c:v>270.39242133333329</c:v>
                </c:pt>
                <c:pt idx="4">
                  <c:v>257.3012658199728</c:v>
                </c:pt>
                <c:pt idx="5">
                  <c:v>246.84707556793595</c:v>
                </c:pt>
                <c:pt idx="6">
                  <c:v>263.28368659449757</c:v>
                </c:pt>
                <c:pt idx="7">
                  <c:v>277.12988998096012</c:v>
                </c:pt>
                <c:pt idx="8">
                  <c:v>279.15409260050131</c:v>
                </c:pt>
                <c:pt idx="9">
                  <c:v>287.30736811999446</c:v>
                </c:pt>
                <c:pt idx="10">
                  <c:v>285.93083602286111</c:v>
                </c:pt>
                <c:pt idx="11">
                  <c:v>301.80113945396852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1FB-47E4-BA7C-0ED789F111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445568"/>
        <c:axId val="94447488"/>
      </c:lineChart>
      <c:catAx>
        <c:axId val="94445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44474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4447488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575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millones  US $</a:t>
                </a:r>
              </a:p>
            </c:rich>
          </c:tx>
          <c:layout>
            <c:manualLayout>
              <c:xMode val="edge"/>
              <c:yMode val="edge"/>
              <c:x val="3.2902481968414561E-2"/>
              <c:y val="0.30352941176470588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75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4445568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21504112780454088"/>
          <c:y val="0.88941176470588235"/>
          <c:w val="0.60987079225766472"/>
          <c:h val="6.5882352941176503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75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26"/>
    </mc:Choice>
    <mc:Fallback>
      <c:style val="26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s-PE" sz="11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PARTICIPACIÓN DE EMPRESAS TRANSMISORAS SEGUN LONGITUD DE LÍNEAS OPERATIVAS EN    500,  220  y 138 kV</a:t>
            </a:r>
          </a:p>
        </c:rich>
      </c:tx>
      <c:layout/>
      <c:overlay val="0"/>
      <c:spPr>
        <a:solidFill>
          <a:srgbClr val="A9D08E"/>
        </a:solidFill>
      </c:spPr>
    </c:title>
    <c:autoTitleDeleted val="0"/>
    <c:view3D>
      <c:rotX val="20"/>
      <c:rotY val="27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696744143305936"/>
          <c:y val="0.2797579657381537"/>
          <c:w val="0.59650089193396283"/>
          <c:h val="0.50935862049501879"/>
        </c:manualLayout>
      </c:layout>
      <c:pie3DChart>
        <c:varyColors val="1"/>
        <c:ser>
          <c:idx val="0"/>
          <c:order val="0"/>
          <c:explosion val="8"/>
          <c:dPt>
            <c:idx val="0"/>
            <c:bubble3D val="0"/>
            <c:explosion val="7"/>
            <c:extLst xmlns:c16r2="http://schemas.microsoft.com/office/drawing/2015/06/chart">
              <c:ext xmlns:c16="http://schemas.microsoft.com/office/drawing/2014/chart" uri="{C3380CC4-5D6E-409C-BE32-E72D297353CC}">
                <c16:uniqueId val="{00000001-31E2-441C-B791-15C0D9E55DA3}"/>
              </c:ext>
            </c:extLst>
          </c:dPt>
          <c:dPt>
            <c:idx val="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3-31E2-441C-B791-15C0D9E55DA3}"/>
              </c:ext>
            </c:extLst>
          </c:dPt>
          <c:dPt>
            <c:idx val="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5-31E2-441C-B791-15C0D9E55DA3}"/>
              </c:ext>
            </c:extLst>
          </c:dPt>
          <c:dPt>
            <c:idx val="3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31E2-441C-B791-15C0D9E55DA3}"/>
              </c:ext>
            </c:extLst>
          </c:dPt>
          <c:dPt>
            <c:idx val="4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8-31E2-441C-B791-15C0D9E55DA3}"/>
              </c:ext>
            </c:extLst>
          </c:dPt>
          <c:dPt>
            <c:idx val="5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9-31E2-441C-B791-15C0D9E55DA3}"/>
              </c:ext>
            </c:extLst>
          </c:dPt>
          <c:dPt>
            <c:idx val="6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31E2-441C-B791-15C0D9E55DA3}"/>
              </c:ext>
            </c:extLst>
          </c:dPt>
          <c:dPt>
            <c:idx val="7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31E2-441C-B791-15C0D9E55DA3}"/>
              </c:ext>
            </c:extLst>
          </c:dPt>
          <c:dPt>
            <c:idx val="8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C-31E2-441C-B791-15C0D9E55DA3}"/>
              </c:ext>
            </c:extLst>
          </c:dPt>
          <c:dPt>
            <c:idx val="9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D-31E2-441C-B791-15C0D9E55DA3}"/>
              </c:ext>
            </c:extLst>
          </c:dPt>
          <c:dPt>
            <c:idx val="1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E-31E2-441C-B791-15C0D9E55DA3}"/>
              </c:ext>
            </c:extLst>
          </c:dPt>
          <c:dPt>
            <c:idx val="11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F-31E2-441C-B791-15C0D9E55DA3}"/>
              </c:ext>
            </c:extLst>
          </c:dPt>
          <c:dPt>
            <c:idx val="12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10-31E2-441C-B791-15C0D9E55DA3}"/>
              </c:ext>
            </c:extLst>
          </c:dPt>
          <c:dLbls>
            <c:dLbl>
              <c:idx val="0"/>
              <c:layout>
                <c:manualLayout>
                  <c:x val="-1.3600961297419729E-2"/>
                  <c:y val="-9.63502540905791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1E2-441C-B791-15C0D9E55DA3}"/>
                </c:ext>
              </c:extLst>
            </c:dLbl>
            <c:dLbl>
              <c:idx val="1"/>
              <c:layout>
                <c:manualLayout>
                  <c:x val="2.245088785416911E-2"/>
                  <c:y val="-0.2160583941605839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1E2-441C-B791-15C0D9E55DA3}"/>
                </c:ext>
              </c:extLst>
            </c:dLbl>
            <c:dLbl>
              <c:idx val="2"/>
              <c:layout>
                <c:manualLayout>
                  <c:x val="5.1917678162766066E-2"/>
                  <c:y val="4.37956204379563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1E2-441C-B791-15C0D9E55DA3}"/>
                </c:ext>
              </c:extLst>
            </c:dLbl>
            <c:dLbl>
              <c:idx val="3"/>
              <c:layout>
                <c:manualLayout>
                  <c:x val="1.4031804908855692E-2"/>
                  <c:y val="4.671532846715339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1E2-441C-B791-15C0D9E55DA3}"/>
                </c:ext>
              </c:extLst>
            </c:dLbl>
            <c:dLbl>
              <c:idx val="4"/>
              <c:layout>
                <c:manualLayout>
                  <c:x val="3.2273151290368042E-2"/>
                  <c:y val="5.83941605839415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1E2-441C-B791-15C0D9E55DA3}"/>
                </c:ext>
              </c:extLst>
            </c:dLbl>
            <c:dLbl>
              <c:idx val="5"/>
              <c:layout>
                <c:manualLayout>
                  <c:x val="-7.0159024544278461E-3"/>
                  <c:y val="5.839416058394160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1E2-441C-B791-15C0D9E55DA3}"/>
                </c:ext>
              </c:extLst>
            </c:dLbl>
            <c:dLbl>
              <c:idx val="6"/>
              <c:layout>
                <c:manualLayout>
                  <c:x val="-5.4724039144537204E-2"/>
                  <c:y val="9.051094890510938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1E2-441C-B791-15C0D9E55DA3}"/>
                </c:ext>
              </c:extLst>
            </c:dLbl>
            <c:dLbl>
              <c:idx val="7"/>
              <c:layout>
                <c:manualLayout>
                  <c:x val="-9.1206731907562011E-2"/>
                  <c:y val="6.7153284671532948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1E2-441C-B791-15C0D9E55DA3}"/>
                </c:ext>
              </c:extLst>
            </c:dLbl>
            <c:dLbl>
              <c:idx val="8"/>
              <c:layout>
                <c:manualLayout>
                  <c:x val="-0.13398128345537788"/>
                  <c:y val="3.5407564399708671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1E2-441C-B791-15C0D9E55DA3}"/>
                </c:ext>
              </c:extLst>
            </c:dLbl>
            <c:dLbl>
              <c:idx val="9"/>
              <c:layout>
                <c:manualLayout>
                  <c:x val="-0.11005235627107512"/>
                  <c:y val="-6.0690123798318903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1E2-441C-B791-15C0D9E55DA3}"/>
                </c:ext>
              </c:extLst>
            </c:dLbl>
            <c:dLbl>
              <c:idx val="10"/>
              <c:layout>
                <c:manualLayout>
                  <c:x val="-8.8678399680125655E-2"/>
                  <c:y val="-0.16031329235320785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1E2-441C-B791-15C0D9E55DA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 b="1"/>
                </a:pPr>
                <a:endParaRPr lang="es-PE"/>
              </a:p>
            </c:txPr>
            <c:dLblPos val="outEnd"/>
            <c:showLegendKey val="0"/>
            <c:showVal val="0"/>
            <c:showCatName val="1"/>
            <c:showSerName val="0"/>
            <c:showPercent val="1"/>
            <c:showBubbleSize val="0"/>
            <c:separator>
</c:separator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'9.3'!$S$63:$S$73</c:f>
              <c:strCache>
                <c:ptCount val="11"/>
                <c:pt idx="0">
                  <c:v>REP</c:v>
                </c:pt>
                <c:pt idx="1">
                  <c:v>TRANSMANTARO</c:v>
                </c:pt>
                <c:pt idx="2">
                  <c:v>ATN</c:v>
                </c:pt>
                <c:pt idx="3">
                  <c:v>ATLANTICA TRANSMISION</c:v>
                </c:pt>
                <c:pt idx="4">
                  <c:v>REDESUR</c:v>
                </c:pt>
                <c:pt idx="5">
                  <c:v>CCNCM</c:v>
                </c:pt>
                <c:pt idx="6">
                  <c:v>CONELSUR</c:v>
                </c:pt>
                <c:pt idx="7">
                  <c:v>TESUR</c:v>
                </c:pt>
                <c:pt idx="8">
                  <c:v>ETESELVA</c:v>
                </c:pt>
                <c:pt idx="9">
                  <c:v>ISAPERU</c:v>
                </c:pt>
                <c:pt idx="10">
                  <c:v>Otros</c:v>
                </c:pt>
              </c:strCache>
            </c:strRef>
          </c:cat>
          <c:val>
            <c:numRef>
              <c:f>'9.3'!$T$63:$T$73</c:f>
              <c:numCache>
                <c:formatCode>0%</c:formatCode>
                <c:ptCount val="11"/>
                <c:pt idx="0">
                  <c:v>0.33520622810836803</c:v>
                </c:pt>
                <c:pt idx="1">
                  <c:v>0.25583397776232586</c:v>
                </c:pt>
                <c:pt idx="2">
                  <c:v>6.6234736780541051E-2</c:v>
                </c:pt>
                <c:pt idx="3">
                  <c:v>6.1600046788794084E-2</c:v>
                </c:pt>
                <c:pt idx="4">
                  <c:v>3.4611360579141291E-2</c:v>
                </c:pt>
                <c:pt idx="5">
                  <c:v>3.0732439580720416E-2</c:v>
                </c:pt>
                <c:pt idx="6">
                  <c:v>2.9152667936029317E-2</c:v>
                </c:pt>
                <c:pt idx="7">
                  <c:v>2.6386280485823643E-2</c:v>
                </c:pt>
                <c:pt idx="8">
                  <c:v>2.5542977456899069E-2</c:v>
                </c:pt>
                <c:pt idx="9">
                  <c:v>2.5520037950910759E-2</c:v>
                </c:pt>
                <c:pt idx="10">
                  <c:v>0.13469928452135713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11-31E2-441C-B791-15C0D9E55DA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plotVisOnly val="1"/>
    <c:dispBlanksAs val="zero"/>
    <c:showDLblsOverMax val="0"/>
  </c:chart>
  <c:printSettings>
    <c:headerFooter alignWithMargins="0"/>
    <c:pageMargins b="1" l="0.75" r="0.75" t="1" header="0" footer="0"/>
    <c:pageSetup paperSize="9" orientation="landscape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PARTICIPACIÓN  DE LAS EMPRESAS ESTATALES Y PRIVADAS SEGÚN EL</a:t>
            </a:r>
          </a:p>
          <a:p>
            <a:pPr>
              <a:defRPr sz="1000" b="0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 sz="1000" b="1" i="0" u="none" strike="noStrike" baseline="0">
                <a:solidFill>
                  <a:sysClr val="windowText" lastClr="000000"/>
                </a:solidFill>
                <a:latin typeface="Arial"/>
                <a:cs typeface="Arial"/>
              </a:rPr>
              <a:t>NÚMERO DE CLIENTES</a:t>
            </a:r>
          </a:p>
        </c:rich>
      </c:tx>
      <c:layout>
        <c:manualLayout>
          <c:xMode val="edge"/>
          <c:yMode val="edge"/>
          <c:x val="0.20451129988679731"/>
          <c:y val="2.6610279853125775E-2"/>
        </c:manualLayout>
      </c:layout>
      <c:overlay val="0"/>
      <c:spPr>
        <a:solidFill>
          <a:srgbClr val="A9D08E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20"/>
      <c:rotY val="33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9.2342443894333187E-2"/>
          <c:y val="0.48081901476958966"/>
          <c:w val="0.24774802020430853"/>
          <c:h val="0.26854253484471763"/>
        </c:manualLayout>
      </c:layout>
      <c:pie3DChart>
        <c:varyColors val="1"/>
        <c:ser>
          <c:idx val="0"/>
          <c:order val="0"/>
          <c:spPr>
            <a:solidFill>
              <a:srgbClr val="92D050"/>
            </a:solidFill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C705-4455-8549-33FEE0FD4F2C}"/>
              </c:ext>
            </c:extLst>
          </c:dPt>
          <c:dPt>
            <c:idx val="1"/>
            <c:bubble3D val="0"/>
            <c:explosion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705-4455-8549-33FEE0FD4F2C}"/>
              </c:ext>
            </c:extLst>
          </c:dPt>
          <c:dLbls>
            <c:dLbl>
              <c:idx val="0"/>
              <c:layout>
                <c:manualLayout>
                  <c:x val="-4.1316537941717857E-2"/>
                  <c:y val="-0.11892980553060638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705-4455-8549-33FEE0FD4F2C}"/>
                </c:ext>
              </c:extLst>
            </c:dLbl>
            <c:dLbl>
              <c:idx val="1"/>
              <c:layout>
                <c:manualLayout>
                  <c:x val="-1.5528803279872145E-2"/>
                  <c:y val="-0.15784817008391031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705-4455-8549-33FEE0FD4F2C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'9.4'!$T$52:$T$53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'9.4'!$U$52:$U$53</c:f>
              <c:numCache>
                <c:formatCode>#,##0</c:formatCode>
                <c:ptCount val="2"/>
                <c:pt idx="0">
                  <c:v>4848049.9999999935</c:v>
                </c:pt>
                <c:pt idx="1">
                  <c:v>2929449.0000000047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705-4455-8549-33FEE0FD4F2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9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0093457943925233"/>
          <c:y val="1.3840853834703846E-2"/>
          <c:w val="0.78971962616822433"/>
          <c:h val="0.77162760128473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'9.4'!$W$52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9.6269554753309269E-3"/>
                  <c:y val="-2.76816608996539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9E42-4592-9D68-7957339AD591}"/>
                </c:ext>
              </c:extLst>
            </c:dLbl>
            <c:dLbl>
              <c:idx val="1"/>
              <c:layout>
                <c:manualLayout>
                  <c:x val="1.6796389659925602E-2"/>
                  <c:y val="-5.949299889550005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9E42-4592-9D68-7957339AD59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'9.4'!$X$50:$Y$50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'9.4'!$X$52:$Y$52</c:f>
              <c:numCache>
                <c:formatCode>#,##0</c:formatCode>
                <c:ptCount val="2"/>
                <c:pt idx="0">
                  <c:v>4847654.9999999935</c:v>
                </c:pt>
                <c:pt idx="1">
                  <c:v>395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E42-4592-9D68-7957339AD591}"/>
            </c:ext>
          </c:extLst>
        </c:ser>
        <c:ser>
          <c:idx val="1"/>
          <c:order val="1"/>
          <c:tx>
            <c:strRef>
              <c:f>'9.4'!$W$53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3.4434101809380092E-2"/>
                  <c:y val="-5.80857827554164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9E42-4592-9D68-7957339AD591}"/>
                </c:ext>
              </c:extLst>
            </c:dLbl>
            <c:dLbl>
              <c:idx val="1"/>
              <c:layout>
                <c:manualLayout>
                  <c:x val="1.8605902679431258E-2"/>
                  <c:y val="-6.74625004453628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9E42-4592-9D68-7957339AD591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'9.4'!$X$50:$Y$50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'9.4'!$X$53:$Y$53</c:f>
              <c:numCache>
                <c:formatCode>#,##0</c:formatCode>
                <c:ptCount val="2"/>
                <c:pt idx="0">
                  <c:v>2928812.0000000047</c:v>
                </c:pt>
                <c:pt idx="1">
                  <c:v>636.99999999999989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9E42-4592-9D68-7957339AD5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466048"/>
        <c:axId val="100996224"/>
        <c:axId val="0"/>
      </c:bar3DChart>
      <c:catAx>
        <c:axId val="100466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0996224"/>
        <c:crossesAt val="0"/>
        <c:auto val="1"/>
        <c:lblAlgn val="ctr"/>
        <c:lblOffset val="100"/>
        <c:tickLblSkip val="1"/>
        <c:tickMarkSkip val="1"/>
        <c:noMultiLvlLbl val="0"/>
      </c:catAx>
      <c:valAx>
        <c:axId val="100996224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 algn="ctr">
                  <a:defRPr sz="11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Calibri"/>
                  </a:rPr>
                  <a:t>N</a:t>
                </a:r>
                <a:r>
                  <a:rPr lang="es-PE" sz="1000" b="1" i="0" u="none" strike="noStrike" baseline="0">
                    <a:solidFill>
                      <a:srgbClr val="000000"/>
                    </a:solidFill>
                    <a:latin typeface="+mn-ea"/>
                    <a:ea typeface="+mn-ea"/>
                    <a:cs typeface="+mn-ea"/>
                  </a:rPr>
                  <a:t>°</a:t>
                </a:r>
              </a:p>
            </c:rich>
          </c:tx>
          <c:layout>
            <c:manualLayout>
              <c:xMode val="edge"/>
              <c:yMode val="edge"/>
              <c:x val="0.19859822691149687"/>
              <c:y val="1.7301077496891838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0466048"/>
        <c:crosses val="autoZero"/>
        <c:crossBetween val="between"/>
        <c:majorUnit val="500000"/>
        <c:minorUnit val="500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906136931690696"/>
          <c:y val="0.93079741677027217"/>
          <c:w val="0.45487369744785877"/>
          <c:h val="5.8823387208177924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PARTICIPACIÓN DE LAS EMPRESAS ESTATALES Y PRIVADAS SEGÚN SU VENTA DE ENERGÍA ELÉCTRICA</a:t>
            </a:r>
          </a:p>
        </c:rich>
      </c:tx>
      <c:layout>
        <c:manualLayout>
          <c:xMode val="edge"/>
          <c:yMode val="edge"/>
          <c:x val="0.12058465286236297"/>
          <c:y val="2.3766810076575481E-2"/>
        </c:manualLayout>
      </c:layout>
      <c:overlay val="0"/>
      <c:spPr>
        <a:solidFill>
          <a:srgbClr val="A9D08E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488428745432398"/>
          <c:y val="0.54123779452646092"/>
          <c:w val="0.19610231425091351"/>
          <c:h val="0.16494866118901669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478D-4523-9825-2EF7B7369204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478D-4523-9825-2EF7B7369204}"/>
              </c:ext>
            </c:extLst>
          </c:dPt>
          <c:dLbls>
            <c:dLbl>
              <c:idx val="0"/>
              <c:layout>
                <c:manualLayout>
                  <c:x val="-5.9420661009606808E-2"/>
                  <c:y val="-0.11694759065740729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ESTATAL
39%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478D-4523-9825-2EF7B7369204}"/>
                </c:ext>
              </c:extLst>
            </c:dLbl>
            <c:dLbl>
              <c:idx val="1"/>
              <c:layout>
                <c:manualLayout>
                  <c:x val="4.7741963678449078E-3"/>
                  <c:y val="6.38818887827765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PRIVADA
61%</a:t>
                    </a:r>
                  </a:p>
                </c:rich>
              </c:tx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478D-4523-9825-2EF7B7369204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'9.4'!$T$58:$T$59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'9.4'!$U$58:$U$59</c:f>
              <c:numCache>
                <c:formatCode>#,##0</c:formatCode>
                <c:ptCount val="2"/>
                <c:pt idx="0">
                  <c:v>8078.0766192800038</c:v>
                </c:pt>
                <c:pt idx="1">
                  <c:v>12815.28442526996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478D-4523-9825-2EF7B73692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74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316455696202533"/>
          <c:y val="2.364864864864865E-2"/>
          <c:w val="0.73164556962025318"/>
          <c:h val="0.7368546499255160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'9.4'!$W$58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3.6672823304494347E-3"/>
                  <c:y val="-5.6152598759549997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38%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B172-44BB-8A9E-61E73F4A5089}"/>
                </c:ext>
              </c:extLst>
            </c:dLbl>
            <c:dLbl>
              <c:idx val="1"/>
              <c:layout>
                <c:manualLayout>
                  <c:x val="1.5419072615923009E-2"/>
                  <c:y val="-3.2062122807897345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40%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B172-44BB-8A9E-61E73F4A50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'9.4'!$X$57:$Y$57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'9.4'!$X$58:$Y$58</c:f>
              <c:numCache>
                <c:formatCode>#,##0</c:formatCode>
                <c:ptCount val="2"/>
                <c:pt idx="0">
                  <c:v>6877.8646369800044</c:v>
                </c:pt>
                <c:pt idx="1">
                  <c:v>1200.2119822999994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B172-44BB-8A9E-61E73F4A5089}"/>
            </c:ext>
          </c:extLst>
        </c:ser>
        <c:ser>
          <c:idx val="1"/>
          <c:order val="1"/>
          <c:tx>
            <c:strRef>
              <c:f>'9.4'!$W$59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2.8142405507639807E-2"/>
                  <c:y val="-1.1765504736030519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B172-44BB-8A9E-61E73F4A5089}"/>
                </c:ext>
              </c:extLst>
            </c:dLbl>
            <c:dLbl>
              <c:idx val="1"/>
              <c:layout>
                <c:manualLayout>
                  <c:x val="4.0361621463983546E-2"/>
                  <c:y val="-4.0096628048882428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60%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B172-44BB-8A9E-61E73F4A5089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'9.4'!$X$57:$Y$57</c:f>
              <c:strCache>
                <c:ptCount val="2"/>
                <c:pt idx="0">
                  <c:v>Mercado Regulado</c:v>
                </c:pt>
                <c:pt idx="1">
                  <c:v>Mercado Libre</c:v>
                </c:pt>
              </c:strCache>
            </c:strRef>
          </c:cat>
          <c:val>
            <c:numRef>
              <c:f>'9.4'!$X$59:$Y$59</c:f>
              <c:numCache>
                <c:formatCode>#,##0</c:formatCode>
                <c:ptCount val="2"/>
                <c:pt idx="0">
                  <c:v>11015.966230669959</c:v>
                </c:pt>
                <c:pt idx="1">
                  <c:v>1799.3181946000002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B172-44BB-8A9E-61E73F4A50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762368"/>
        <c:axId val="100763904"/>
        <c:axId val="0"/>
      </c:bar3DChart>
      <c:catAx>
        <c:axId val="100762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07639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763904"/>
        <c:scaling>
          <c:orientation val="minMax"/>
          <c:max val="1250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GW.h</a:t>
                </a:r>
              </a:p>
            </c:rich>
          </c:tx>
          <c:layout>
            <c:manualLayout>
              <c:xMode val="edge"/>
              <c:yMode val="edge"/>
              <c:x val="4.7272268181667167E-2"/>
              <c:y val="0.27270412144427891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0762368"/>
        <c:crosses val="autoZero"/>
        <c:crossBetween val="between"/>
        <c:majorUnit val="2500"/>
        <c:min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139240506329114"/>
          <c:y val="0.92567567567567566"/>
          <c:w val="0.48354430379746838"/>
          <c:h val="6.0810810810810856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>
                <a:solidFill>
                  <a:sysClr val="windowText" lastClr="000000"/>
                </a:solidFill>
              </a:rPr>
              <a:t>PARTICIPACIÓN DE LAS EMPRESAS ESTATALES Y PRIVADAS SEGÚN SU FACTURACIÓN 2020</a:t>
            </a:r>
          </a:p>
        </c:rich>
      </c:tx>
      <c:layout>
        <c:manualLayout>
          <c:xMode val="edge"/>
          <c:yMode val="edge"/>
          <c:x val="0.15585908197118925"/>
          <c:y val="6.8862275449101798E-2"/>
        </c:manualLayout>
      </c:layout>
      <c:overlay val="0"/>
      <c:spPr>
        <a:solidFill>
          <a:srgbClr val="A9D08E"/>
        </a:solidFill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7.3947749959726472E-2"/>
          <c:y val="0.47006056743042346"/>
          <c:w val="0.26052361139657482"/>
          <c:h val="0.27245548812846199"/>
        </c:manualLayout>
      </c:layout>
      <c:pie3DChart>
        <c:varyColors val="1"/>
        <c:ser>
          <c:idx val="0"/>
          <c:order val="0"/>
          <c:explosion val="7"/>
          <c:dPt>
            <c:idx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CE2-4D30-A4E2-FC6900BE6FA5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CE2-4D30-A4E2-FC6900BE6FA5}"/>
              </c:ext>
            </c:extLst>
          </c:dPt>
          <c:dLbls>
            <c:dLbl>
              <c:idx val="0"/>
              <c:layout>
                <c:manualLayout>
                  <c:x val="2.4066711133055564E-2"/>
                  <c:y val="-4.824587046379681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CE2-4D30-A4E2-FC6900BE6FA5}"/>
                </c:ext>
              </c:extLst>
            </c:dLbl>
            <c:dLbl>
              <c:idx val="1"/>
              <c:layout>
                <c:manualLayout>
                  <c:x val="-2.6282292271221874E-2"/>
                  <c:y val="8.8304336209470827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E2-4D30-A4E2-FC6900BE6FA5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'9.1'!$E$3:$F$3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'9.1'!$E$12:$F$12</c:f>
              <c:numCache>
                <c:formatCode>#,##0.00</c:formatCode>
                <c:ptCount val="2"/>
                <c:pt idx="0">
                  <c:v>1894.0210492499471</c:v>
                </c:pt>
                <c:pt idx="1">
                  <c:v>5592.2754888645386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CE2-4D30-A4E2-FC6900BE6F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7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7381489841986456"/>
          <c:y val="5.3435214089363088E-2"/>
          <c:w val="0.69525959367945822"/>
          <c:h val="0.71755858920001858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'9.1'!$E$3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dLbls>
            <c:dLbl>
              <c:idx val="0"/>
              <c:layout>
                <c:manualLayout>
                  <c:x val="-1.8082389814140048E-4"/>
                  <c:y val="-1.500270481456993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12%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0-CA49-4FD6-80C2-A61A014FD4FD}"/>
                </c:ext>
              </c:extLst>
            </c:dLbl>
            <c:dLbl>
              <c:idx val="2"/>
              <c:layout>
                <c:manualLayout>
                  <c:x val="2.6846305611347115E-3"/>
                  <c:y val="-1.4742241189316984E-2"/>
                </c:manualLayout>
              </c:layout>
              <c:tx>
                <c:rich>
                  <a:bodyPr/>
                  <a:lstStyle/>
                  <a:p>
                    <a:pPr>
                      <a:defRPr sz="1000" b="0" i="0" u="none" strike="noStrik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defRPr>
                    </a:pPr>
                    <a:r>
                      <a:rPr lang="en-US"/>
                      <a:t>44%</a:t>
                    </a:r>
                  </a:p>
                </c:rich>
              </c:tx>
              <c:spPr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1-CA49-4FD6-80C2-A61A014FD4FD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('9.1'!$D$5,'9.1'!$D$7,'9.1'!$D$9)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('9.1'!$E$5,'9.1'!$E$7,'9.1'!$E$9)</c:f>
              <c:numCache>
                <c:formatCode>#,##0</c:formatCode>
                <c:ptCount val="3"/>
                <c:pt idx="0" formatCode="#,##0.00">
                  <c:v>421.91760059376412</c:v>
                </c:pt>
                <c:pt idx="1">
                  <c:v>0</c:v>
                </c:pt>
                <c:pt idx="2" formatCode="#,##0.00">
                  <c:v>1472.103448656183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A49-4FD6-80C2-A61A014FD4FD}"/>
            </c:ext>
          </c:extLst>
        </c:ser>
        <c:ser>
          <c:idx val="1"/>
          <c:order val="1"/>
          <c:tx>
            <c:strRef>
              <c:f>'9.1'!$F$3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dLbls>
            <c:dLbl>
              <c:idx val="0"/>
              <c:layout>
                <c:manualLayout>
                  <c:x val="1.1812323256874289E-2"/>
                  <c:y val="-2.9530610134040267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3-CA49-4FD6-80C2-A61A014FD4FD}"/>
                </c:ext>
              </c:extLst>
            </c:dLbl>
            <c:dLbl>
              <c:idx val="1"/>
              <c:layout>
                <c:manualLayout>
                  <c:x val="3.3111391550096861E-2"/>
                  <c:y val="-1.009368747376243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100%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4-CA49-4FD6-80C2-A61A014FD4FD}"/>
                </c:ext>
              </c:extLst>
            </c:dLbl>
            <c:dLbl>
              <c:idx val="2"/>
              <c:layout>
                <c:manualLayout>
                  <c:x val="1.9085628796964883E-2"/>
                  <c:y val="-9.6141404101319182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56%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5-CA49-4FD6-80C2-A61A014FD4F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('9.1'!$D$5,'9.1'!$D$7,'9.1'!$D$9)</c:f>
              <c:strCache>
                <c:ptCount val="3"/>
                <c:pt idx="0">
                  <c:v>Generadoras</c:v>
                </c:pt>
                <c:pt idx="1">
                  <c:v>Transmisoras</c:v>
                </c:pt>
                <c:pt idx="2">
                  <c:v>Distribuidoras</c:v>
                </c:pt>
              </c:strCache>
            </c:strRef>
          </c:cat>
          <c:val>
            <c:numRef>
              <c:f>('9.1'!$F$5,'9.1'!$F$7,'9.1'!$F$9)</c:f>
              <c:numCache>
                <c:formatCode>#,##0.00</c:formatCode>
                <c:ptCount val="3"/>
                <c:pt idx="0">
                  <c:v>3123.5456683597895</c:v>
                </c:pt>
                <c:pt idx="1">
                  <c:v>560.86244084113298</c:v>
                </c:pt>
                <c:pt idx="2">
                  <c:v>1907.8673796636165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6-CA49-4FD6-80C2-A61A014FD4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7519104"/>
        <c:axId val="97520640"/>
        <c:axId val="0"/>
      </c:bar3DChart>
      <c:catAx>
        <c:axId val="97519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5206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752064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millones US $</a:t>
                </a:r>
              </a:p>
            </c:rich>
          </c:tx>
          <c:layout>
            <c:manualLayout>
              <c:xMode val="edge"/>
              <c:yMode val="edge"/>
              <c:x val="3.8374812027989098E-2"/>
              <c:y val="0.290076736591132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751910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8735895856569729"/>
          <c:y val="0.90188856163971876"/>
          <c:w val="0.53047405015176485"/>
          <c:h val="6.4150988759992811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>
                <a:solidFill>
                  <a:sysClr val="windowText" lastClr="000000"/>
                </a:solidFill>
              </a:rPr>
              <a:t>PARTICIPACIÓN  DE LAS EMPRESAS ESTATALES Y PRIVADAS POR SU POTENCIA INSTALADA</a:t>
            </a:r>
          </a:p>
        </c:rich>
      </c:tx>
      <c:layout>
        <c:manualLayout>
          <c:xMode val="edge"/>
          <c:yMode val="edge"/>
          <c:x val="0.13428131496399923"/>
          <c:y val="1.8050961333182635E-2"/>
        </c:manualLayout>
      </c:layout>
      <c:overlay val="0"/>
      <c:spPr>
        <a:solidFill>
          <a:srgbClr val="A9D08E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16447004046647"/>
          <c:y val="0.498195824042165"/>
          <c:w val="0.30173822222153657"/>
          <c:h val="0.27075860002291574"/>
        </c:manualLayout>
      </c:layout>
      <c:pie3DChart>
        <c:varyColors val="1"/>
        <c:ser>
          <c:idx val="0"/>
          <c:order val="0"/>
          <c:explosion val="25"/>
          <c:dPt>
            <c:idx val="0"/>
            <c:bubble3D val="0"/>
            <c:explosion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9153-441D-9215-2E37A34E5962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153-441D-9215-2E37A34E5962}"/>
              </c:ext>
            </c:extLst>
          </c:dPt>
          <c:dLbls>
            <c:dLbl>
              <c:idx val="0"/>
              <c:layout>
                <c:manualLayout>
                  <c:x val="2.2542711602839927E-2"/>
                  <c:y val="-0.12394347691989074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153-441D-9215-2E37A34E5962}"/>
                </c:ext>
              </c:extLst>
            </c:dLbl>
            <c:dLbl>
              <c:idx val="1"/>
              <c:layout>
                <c:manualLayout>
                  <c:x val="-7.0889411927027385E-2"/>
                  <c:y val="5.476494553568554E-2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153-441D-9215-2E37A34E5962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'9.2'!$AB$94:$AB$95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'9.2'!$AC$94:$AC$95</c:f>
              <c:numCache>
                <c:formatCode>#,##0</c:formatCode>
                <c:ptCount val="2"/>
                <c:pt idx="0">
                  <c:v>1647.3480000000006</c:v>
                </c:pt>
                <c:pt idx="1">
                  <c:v>11707.401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153-441D-9215-2E37A34E59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62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923861338721027"/>
          <c:y val="6.8807175617504115E-2"/>
          <c:w val="0.77022897144572788"/>
          <c:h val="0.724770642201834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'9.2'!$AE$94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'9.2'!$AF$92:$AI$92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'9.2'!$AF$94:$AI$94</c:f>
              <c:numCache>
                <c:formatCode>#,##0</c:formatCode>
                <c:ptCount val="4"/>
                <c:pt idx="0">
                  <c:v>1527.6000000000006</c:v>
                </c:pt>
                <c:pt idx="1">
                  <c:v>119.74800000000002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BB2-43D2-BABD-FB97235F3AF0}"/>
            </c:ext>
          </c:extLst>
        </c:ser>
        <c:ser>
          <c:idx val="1"/>
          <c:order val="1"/>
          <c:tx>
            <c:strRef>
              <c:f>'9.2'!$AE$95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'9.2'!$AF$92:$AI$92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'9.2'!$AF$95:$AI$95</c:f>
              <c:numCache>
                <c:formatCode>#,##0</c:formatCode>
                <c:ptCount val="4"/>
                <c:pt idx="0">
                  <c:v>3650.1529999999984</c:v>
                </c:pt>
                <c:pt idx="1">
                  <c:v>7359.933</c:v>
                </c:pt>
                <c:pt idx="2">
                  <c:v>289.02499999999998</c:v>
                </c:pt>
                <c:pt idx="3">
                  <c:v>408.29000000000019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BB2-43D2-BABD-FB97235F3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93963776"/>
        <c:axId val="93965312"/>
        <c:axId val="0"/>
      </c:bar3DChart>
      <c:catAx>
        <c:axId val="939637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39653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3965312"/>
        <c:scaling>
          <c:orientation val="minMax"/>
          <c:max val="4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MW</a:t>
                </a:r>
              </a:p>
            </c:rich>
          </c:tx>
          <c:layout>
            <c:manualLayout>
              <c:xMode val="edge"/>
              <c:yMode val="edge"/>
              <c:x val="2.2653862777892622E-2"/>
              <c:y val="0.43119280270689059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93963776"/>
        <c:crosses val="autoZero"/>
        <c:crossBetween val="between"/>
        <c:majorUnit val="400"/>
        <c:minorUnit val="5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2977367685841177"/>
          <c:y val="0.89449546216361508"/>
          <c:w val="0.65696076773219569"/>
          <c:h val="7.3394364861018913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 horizontalDpi="-4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ysClr val="windowText" lastClr="000000"/>
                </a:solidFill>
                <a:latin typeface="Calibri"/>
                <a:ea typeface="Calibri"/>
                <a:cs typeface="Calibri"/>
              </a:defRPr>
            </a:pPr>
            <a:r>
              <a:rPr lang="es-PE">
                <a:solidFill>
                  <a:sysClr val="windowText" lastClr="000000"/>
                </a:solidFill>
              </a:rPr>
              <a:t>PARTICIPACIÓN DE LAS EMPRESAS ESTATALES Y PRIVADAS SEGÚN SU PRODUCCIÓN DE ENERGÍA ELÉCTRICA</a:t>
            </a:r>
          </a:p>
        </c:rich>
      </c:tx>
      <c:layout/>
      <c:overlay val="0"/>
      <c:spPr>
        <a:solidFill>
          <a:srgbClr val="A9D08E"/>
        </a:solidFill>
        <a:effectLst>
          <a:outerShdw blurRad="50800" dist="38100" dir="2700000" algn="tl" rotWithShape="0">
            <a:prstClr val="black">
              <a:alpha val="40000"/>
            </a:prstClr>
          </a:outerShdw>
        </a:effectLst>
        <a:scene3d>
          <a:camera prst="orthographicFront"/>
          <a:lightRig rig="threePt" dir="t"/>
        </a:scene3d>
        <a:sp3d prstMaterial="plastic">
          <a:bevelT w="50800" h="50800"/>
        </a:sp3d>
      </c:spPr>
    </c:title>
    <c:autoTitleDeleted val="0"/>
    <c:view3D>
      <c:rotX val="15"/>
      <c:rotY val="4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636311306157153E-2"/>
          <c:y val="0.54226852026271832"/>
          <c:w val="0.39365589864647199"/>
          <c:h val="0.30499943487925252"/>
        </c:manualLayout>
      </c:layout>
      <c:pie3DChart>
        <c:varyColors val="1"/>
        <c:ser>
          <c:idx val="0"/>
          <c:order val="0"/>
          <c:explosion val="13"/>
          <c:dPt>
            <c:idx val="0"/>
            <c:bubble3D val="0"/>
            <c:spPr>
              <a:solidFill>
                <a:srgbClr val="92D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0-C117-4833-B8E4-3D636EE7950E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C117-4833-B8E4-3D636EE7950E}"/>
              </c:ext>
            </c:extLst>
          </c:dPt>
          <c:dLbls>
            <c:dLbl>
              <c:idx val="0"/>
              <c:layout>
                <c:manualLayout>
                  <c:x val="-4.7570039660535392E-2"/>
                  <c:y val="-0.1641359303771239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C117-4833-B8E4-3D636EE7950E}"/>
                </c:ext>
              </c:extLst>
            </c:dLbl>
            <c:dLbl>
              <c:idx val="1"/>
              <c:layout>
                <c:manualLayout>
                  <c:x val="2.8901670516185515E-2"/>
                  <c:y val="-0.24252042380063277"/>
                </c:manualLayout>
              </c:layout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117-4833-B8E4-3D636EE7950E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'9.2'!$AB$99:$AB$100</c:f>
              <c:strCache>
                <c:ptCount val="2"/>
                <c:pt idx="0">
                  <c:v>ESTATAL</c:v>
                </c:pt>
                <c:pt idx="1">
                  <c:v>PRIVADA</c:v>
                </c:pt>
              </c:strCache>
            </c:strRef>
          </c:cat>
          <c:val>
            <c:numRef>
              <c:f>'9.2'!$AC$99:$AC$100</c:f>
              <c:numCache>
                <c:formatCode>#,##0</c:formatCode>
                <c:ptCount val="2"/>
                <c:pt idx="0">
                  <c:v>10045.186197999998</c:v>
                </c:pt>
                <c:pt idx="1">
                  <c:v>39665.930169247491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C117-4833-B8E4-3D636EE795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0"/>
    <c:view3D>
      <c:rotX val="15"/>
      <c:hPercent val="51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2009662971233075"/>
          <c:y val="8.4507429703224501E-2"/>
          <c:w val="0.85711416669931184"/>
          <c:h val="0.6948388664487348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'9.2'!$AE$99</c:f>
              <c:strCache>
                <c:ptCount val="1"/>
                <c:pt idx="0">
                  <c:v>ESTATAL</c:v>
                </c:pt>
              </c:strCache>
            </c:strRef>
          </c:tx>
          <c:spPr>
            <a:solidFill>
              <a:srgbClr val="92D050"/>
            </a:solidFill>
          </c:spPr>
          <c:invertIfNegative val="0"/>
          <c:cat>
            <c:strRef>
              <c:f>'9.2'!$AF$98:$AI$98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'9.2'!$AF$99:$AI$99</c:f>
              <c:numCache>
                <c:formatCode>#,##0</c:formatCode>
                <c:ptCount val="4"/>
                <c:pt idx="0">
                  <c:v>10019.797874999998</c:v>
                </c:pt>
                <c:pt idx="1">
                  <c:v>25.388322999999993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D38-473F-865B-78315411A9C5}"/>
            </c:ext>
          </c:extLst>
        </c:ser>
        <c:ser>
          <c:idx val="1"/>
          <c:order val="1"/>
          <c:tx>
            <c:strRef>
              <c:f>'9.2'!$AE$100</c:f>
              <c:strCache>
                <c:ptCount val="1"/>
                <c:pt idx="0">
                  <c:v>PRIVADA</c:v>
                </c:pt>
              </c:strCache>
            </c:strRef>
          </c:tx>
          <c:spPr>
            <a:solidFill>
              <a:srgbClr val="00B050"/>
            </a:solidFill>
          </c:spPr>
          <c:invertIfNegative val="0"/>
          <c:cat>
            <c:strRef>
              <c:f>'9.2'!$AF$98:$AI$98</c:f>
              <c:strCache>
                <c:ptCount val="4"/>
                <c:pt idx="0">
                  <c:v>Hidráulica</c:v>
                </c:pt>
                <c:pt idx="1">
                  <c:v>Térmica</c:v>
                </c:pt>
                <c:pt idx="2">
                  <c:v>Solar</c:v>
                </c:pt>
                <c:pt idx="3">
                  <c:v>Eólica</c:v>
                </c:pt>
              </c:strCache>
            </c:strRef>
          </c:cat>
          <c:val>
            <c:numRef>
              <c:f>'9.2'!$AF$100:$AI$100</c:f>
              <c:numCache>
                <c:formatCode>#,##0</c:formatCode>
                <c:ptCount val="4"/>
                <c:pt idx="0">
                  <c:v>19467.461714247496</c:v>
                </c:pt>
                <c:pt idx="1">
                  <c:v>17607.464635999997</c:v>
                </c:pt>
                <c:pt idx="2">
                  <c:v>778.12811500000009</c:v>
                </c:pt>
                <c:pt idx="3">
                  <c:v>1812.8757040000003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FD38-473F-865B-78315411A9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0229504"/>
        <c:axId val="100231040"/>
        <c:axId val="0"/>
      </c:bar3DChart>
      <c:catAx>
        <c:axId val="1002295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023104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231040"/>
        <c:scaling>
          <c:orientation val="minMax"/>
          <c:max val="150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r>
                  <a:rPr lang="es-PE"/>
                  <a:t>GWh</a:t>
                </a:r>
              </a:p>
            </c:rich>
          </c:tx>
          <c:layout>
            <c:manualLayout>
              <c:xMode val="edge"/>
              <c:yMode val="edge"/>
              <c:x val="1.7103024284126647E-2"/>
              <c:y val="0.44654344853599887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PE"/>
          </a:p>
        </c:txPr>
        <c:crossAx val="100229504"/>
        <c:crosses val="autoZero"/>
        <c:crossBetween val="between"/>
        <c:majorUnit val="2500"/>
        <c:minorUnit val="50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0226081199309546"/>
          <c:y val="0.88584877489116265"/>
          <c:w val="0.53954950225816378"/>
          <c:h val="7.76258506608829E-2"/>
        </c:manualLayout>
      </c:layout>
      <c:overlay val="0"/>
      <c:txPr>
        <a:bodyPr/>
        <a:lstStyle/>
        <a:p>
          <a:pPr>
            <a:defRPr sz="84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PE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PE"/>
    </a:p>
  </c:txPr>
  <c:printSettings>
    <c:headerFooter alignWithMargins="0"/>
    <c:pageMargins b="1" l="0.75" r="0.75" t="1" header="0" footer="0"/>
    <c:pageSetup paperSize="256"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ysClr val="windowText" lastClr="000000"/>
                </a:solidFill>
                <a:latin typeface="Arial"/>
                <a:ea typeface="Arial"/>
                <a:cs typeface="Arial"/>
              </a:defRPr>
            </a:pPr>
            <a:r>
              <a:rPr lang="es-PE" sz="1100">
                <a:solidFill>
                  <a:sysClr val="windowText" lastClr="000000"/>
                </a:solidFill>
              </a:rPr>
              <a:t>PARTICIPACIÓN  DE LAS EMPRESAS PRIVADAS SEGÚN LONGITUD DE LÍNEAS DE TRANMISIÓN EN 500,  220 y 138 kV</a:t>
            </a:r>
          </a:p>
        </c:rich>
      </c:tx>
      <c:layout>
        <c:manualLayout>
          <c:xMode val="edge"/>
          <c:yMode val="edge"/>
          <c:x val="0.10583455094261916"/>
          <c:y val="3.1373361208260876E-2"/>
        </c:manualLayout>
      </c:layout>
      <c:overlay val="0"/>
      <c:spPr>
        <a:solidFill>
          <a:srgbClr val="A9D08E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0.26002801373942902"/>
          <c:y val="0.28323739392921604"/>
          <c:w val="0.56154985945855407"/>
          <c:h val="0.60115691772731572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558D-4362-A9D4-62B2766D98C5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1-558D-4362-A9D4-62B2766D98C5}"/>
              </c:ext>
            </c:extLst>
          </c:dPt>
          <c:cat>
            <c:strRef>
              <c:f>'9.3'!$W$33:$Y$33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'9.3'!$W$35:$Y$35</c:f>
              <c:numCache>
                <c:formatCode>#,##0.00</c:formatCode>
                <c:ptCount val="3"/>
                <c:pt idx="0">
                  <c:v>2750.6</c:v>
                </c:pt>
                <c:pt idx="1">
                  <c:v>10092.754000000001</c:v>
                </c:pt>
                <c:pt idx="2">
                  <c:v>2161.1799999999998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558D-4362-A9D4-62B2766D98C5}"/>
            </c:ext>
          </c:extLst>
        </c:ser>
        <c:ser>
          <c:idx val="1"/>
          <c:order val="1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0.19148266322844792"/>
                  <c:y val="-0.5144001177474070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58D-4362-A9D4-62B2766D98C5}"/>
                </c:ext>
              </c:extLst>
            </c:dLbl>
            <c:dLbl>
              <c:idx val="1"/>
              <c:layout>
                <c:manualLayout>
                  <c:x val="0.19309571798354999"/>
                  <c:y val="-9.7755174058685737E-2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2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558D-4362-A9D4-62B2766D98C5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'9.3'!$W$33:$Y$33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'9.3'!$X$34:$Y$34</c:f>
              <c:numCache>
                <c:formatCode>0%</c:formatCode>
                <c:ptCount val="2"/>
                <c:pt idx="0">
                  <c:v>0.67264694791587665</c:v>
                </c:pt>
                <c:pt idx="1">
                  <c:v>0.14403512964814499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5-558D-4362-A9D4-62B2766D98C5}"/>
            </c:ext>
          </c:extLst>
        </c:ser>
        <c:ser>
          <c:idx val="2"/>
          <c:order val="2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6-558D-4362-A9D4-62B2766D98C5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7-558D-4362-A9D4-62B2766D98C5}"/>
              </c:ext>
            </c:extLst>
          </c:dPt>
          <c:cat>
            <c:strRef>
              <c:f>'9.3'!$W$33:$Y$33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'9.3'!$W$35:$Y$35</c:f>
              <c:numCache>
                <c:formatCode>#,##0.00</c:formatCode>
                <c:ptCount val="3"/>
                <c:pt idx="0">
                  <c:v>2750.6</c:v>
                </c:pt>
                <c:pt idx="1">
                  <c:v>10092.754000000001</c:v>
                </c:pt>
                <c:pt idx="2">
                  <c:v>2161.1799999999998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558D-4362-A9D4-62B2766D98C5}"/>
            </c:ext>
          </c:extLst>
        </c:ser>
        <c:ser>
          <c:idx val="3"/>
          <c:order val="3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'9.3'!$W$33:$Y$33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'9.3'!$X$34:$Y$34</c:f>
              <c:numCache>
                <c:formatCode>0%</c:formatCode>
                <c:ptCount val="2"/>
                <c:pt idx="0">
                  <c:v>0.67264694791587665</c:v>
                </c:pt>
                <c:pt idx="1">
                  <c:v>0.14403512964814499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558D-4362-A9D4-62B2766D98C5}"/>
            </c:ext>
          </c:extLst>
        </c:ser>
        <c:ser>
          <c:idx val="4"/>
          <c:order val="4"/>
          <c:spPr>
            <a:gradFill rotWithShape="0">
              <a:gsLst>
                <a:gs pos="0">
                  <a:srgbClr val="99CC00">
                    <a:gamma/>
                    <a:shade val="46275"/>
                    <a:invGamma/>
                  </a:srgbClr>
                </a:gs>
                <a:gs pos="50000">
                  <a:srgbClr val="99CC00"/>
                </a:gs>
                <a:gs pos="100000">
                  <a:srgbClr val="99CC00">
                    <a:gamma/>
                    <a:shade val="46275"/>
                    <a:invGamma/>
                  </a:srgbClr>
                </a:gs>
              </a:gsLst>
              <a:lin ang="0" scaled="1"/>
            </a:gra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A-558D-4362-A9D4-62B2766D98C5}"/>
              </c:ext>
            </c:extLst>
          </c:dPt>
          <c:dPt>
            <c:idx val="1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B-558D-4362-A9D4-62B2766D98C5}"/>
              </c:ext>
            </c:extLst>
          </c:dPt>
          <c:cat>
            <c:strRef>
              <c:f>'9.3'!$W$33:$Y$33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'9.3'!$W$35:$Y$35</c:f>
              <c:numCache>
                <c:formatCode>#,##0.00</c:formatCode>
                <c:ptCount val="3"/>
                <c:pt idx="0">
                  <c:v>2750.6</c:v>
                </c:pt>
                <c:pt idx="1">
                  <c:v>10092.754000000001</c:v>
                </c:pt>
                <c:pt idx="2">
                  <c:v>2161.1799999999998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558D-4362-A9D4-62B2766D98C5}"/>
            </c:ext>
          </c:extLst>
        </c:ser>
        <c:ser>
          <c:idx val="5"/>
          <c:order val="5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'9.3'!$W$33:$Y$33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'9.3'!$X$34:$Y$34</c:f>
              <c:numCache>
                <c:formatCode>0%</c:formatCode>
                <c:ptCount val="2"/>
                <c:pt idx="0">
                  <c:v>0.67264694791587665</c:v>
                </c:pt>
                <c:pt idx="1">
                  <c:v>0.14403512964814499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D-558D-4362-A9D4-62B2766D98C5}"/>
            </c:ext>
          </c:extLst>
        </c:ser>
        <c:ser>
          <c:idx val="6"/>
          <c:order val="6"/>
          <c:spPr>
            <a:solidFill>
              <a:srgbClr val="00B05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'9.3'!$W$33:$Y$33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'9.3'!$W$35:$Y$35</c:f>
              <c:numCache>
                <c:formatCode>#,##0.00</c:formatCode>
                <c:ptCount val="3"/>
                <c:pt idx="0">
                  <c:v>2750.6</c:v>
                </c:pt>
                <c:pt idx="1">
                  <c:v>10092.754000000001</c:v>
                </c:pt>
                <c:pt idx="2">
                  <c:v>2161.1799999999998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E-558D-4362-A9D4-62B2766D98C5}"/>
            </c:ext>
          </c:extLst>
        </c:ser>
        <c:ser>
          <c:idx val="7"/>
          <c:order val="7"/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'9.3'!$W$33:$Y$33</c:f>
              <c:strCache>
                <c:ptCount val="3"/>
                <c:pt idx="0">
                  <c:v>500 kV</c:v>
                </c:pt>
                <c:pt idx="1">
                  <c:v>220 kV</c:v>
                </c:pt>
                <c:pt idx="2">
                  <c:v>138 kV</c:v>
                </c:pt>
              </c:strCache>
            </c:strRef>
          </c:cat>
          <c:val>
            <c:numRef>
              <c:f>'9.3'!$X$34:$Y$34</c:f>
              <c:numCache>
                <c:formatCode>0%</c:formatCode>
                <c:ptCount val="2"/>
                <c:pt idx="0">
                  <c:v>0.67264694791587665</c:v>
                </c:pt>
                <c:pt idx="1">
                  <c:v>0.14403512964814499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F-558D-4362-A9D4-62B2766D98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9951360"/>
        <c:axId val="99952896"/>
      </c:barChart>
      <c:catAx>
        <c:axId val="999513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9952896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99952896"/>
        <c:scaling>
          <c:orientation val="minMax"/>
        </c:scaling>
        <c:delete val="0"/>
        <c:axPos val="l"/>
        <c:majorGridlines>
          <c:spPr>
            <a:ln w="3175">
              <a:solidFill>
                <a:srgbClr val="969696"/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115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PE"/>
                  <a:t>km</a:t>
                </a:r>
              </a:p>
            </c:rich>
          </c:tx>
          <c:layout>
            <c:manualLayout>
              <c:xMode val="edge"/>
              <c:yMode val="edge"/>
              <c:x val="0.14384529776498448"/>
              <c:y val="0.54913398598897756"/>
            </c:manualLayout>
          </c:layout>
          <c:overlay val="0"/>
          <c:spPr>
            <a:noFill/>
            <a:ln w="25400">
              <a:noFill/>
            </a:ln>
          </c:spPr>
        </c:title>
        <c:numFmt formatCode="#\ 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PE"/>
          </a:p>
        </c:txPr>
        <c:crossAx val="99951360"/>
        <c:crosses val="autoZero"/>
        <c:crossBetween val="between"/>
      </c:valAx>
      <c:spPr>
        <a:noFill/>
        <a:ln w="3175">
          <a:solidFill>
            <a:srgbClr val="C0C0C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P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225" b="1" i="0" u="none" strike="noStrik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  <a:r>
              <a:t>PARTICIPACIÓN POR EMPRESA TRANSMISORA 2001</a:t>
            </a:r>
          </a:p>
        </c:rich>
      </c:tx>
      <c:overlay val="0"/>
      <c:spPr>
        <a:solidFill>
          <a:srgbClr val="333399"/>
        </a:solidFill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D9A7-48D2-9BAA-0223BEF10135}"/>
              </c:ext>
            </c:extLst>
          </c:dPt>
          <c:dLbls>
            <c:dLbl>
              <c:idx val="0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D9A7-48D2-9BAA-0223BEF10135}"/>
                </c:ext>
              </c:extLst>
            </c:dLbl>
            <c:dLbl>
              <c:idx val="1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A7-48D2-9BAA-0223BEF10135}"/>
                </c:ext>
              </c:extLst>
            </c:dLbl>
            <c:dLbl>
              <c:idx val="2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9A7-48D2-9BAA-0223BEF10135}"/>
                </c:ext>
              </c:extLst>
            </c:dLbl>
            <c:dLbl>
              <c:idx val="3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A7-48D2-9BAA-0223BEF10135}"/>
                </c:ext>
              </c:extLst>
            </c:dLbl>
            <c:dLbl>
              <c:idx val="4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9A7-48D2-9BAA-0223BEF10135}"/>
                </c:ext>
              </c:extLst>
            </c:dLbl>
            <c:dLbl>
              <c:idx val="5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A7-48D2-9BAA-0223BEF10135}"/>
                </c:ext>
              </c:extLst>
            </c:dLbl>
            <c:dLbl>
              <c:idx val="6"/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2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PE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9A7-48D2-9BAA-0223BEF10135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pPr>
                      <a:defRPr sz="175" b="0" i="0" u="none" strike="noStrike" baseline="0">
                        <a:solidFill>
                          <a:srgbClr val="000000"/>
                        </a:solidFill>
                        <a:latin typeface="Arial"/>
                        <a:ea typeface="Arial"/>
                        <a:cs typeface="Arial"/>
                      </a:defRPr>
                    </a:pPr>
                    <a:r>
                      <a:t>OTROS
60%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bestFit"/>
              <c:showLegendKey val="0"/>
              <c:showVal val="0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>
                  <c15:showDataLabelsRange val="0"/>
                </c:ext>
                <c:ext xmlns:c16="http://schemas.microsoft.com/office/drawing/2014/chart" uri="{C3380CC4-5D6E-409C-BE32-E72D297353CC}">
                  <c16:uniqueId val="{00000007-D9A7-48D2-9BAA-0223BEF10135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22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P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val>
            <c:numLit>
              <c:formatCode>General</c:formatCode>
              <c:ptCount val="1"/>
              <c:pt idx="0">
                <c:v>0</c:v>
              </c:pt>
            </c:numLit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8-D9A7-48D2-9BAA-0223BEF101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 rtl="0">
            <a:defRPr sz="5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PE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2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PE"/>
    </a:p>
  </c:txPr>
  <c:printSettings>
    <c:headerFooter alignWithMargins="0"/>
    <c:pageMargins b="1" l="0.75" r="0.75" t="1" header="0" footer="0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4" Type="http://schemas.openxmlformats.org/officeDocument/2006/relationships/chart" Target="../charts/char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266700</xdr:colOff>
      <xdr:row>39</xdr:row>
      <xdr:rowOff>104775</xdr:rowOff>
    </xdr:from>
    <xdr:to>
      <xdr:col>9</xdr:col>
      <xdr:colOff>666750</xdr:colOff>
      <xdr:row>64</xdr:row>
      <xdr:rowOff>104775</xdr:rowOff>
    </xdr:to>
    <xdr:graphicFrame macro="">
      <xdr:nvGraphicFramePr>
        <xdr:cNvPr id="6900908" name="Chart 3">
          <a:extLst>
            <a:ext uri="{FF2B5EF4-FFF2-40B4-BE49-F238E27FC236}">
              <a16:creationId xmlns:a16="http://schemas.microsoft.com/office/drawing/2014/main" xmlns="" id="{00000000-0008-0000-0000-0000AC4C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161925</xdr:colOff>
      <xdr:row>18</xdr:row>
      <xdr:rowOff>28575</xdr:rowOff>
    </xdr:from>
    <xdr:to>
      <xdr:col>9</xdr:col>
      <xdr:colOff>828675</xdr:colOff>
      <xdr:row>37</xdr:row>
      <xdr:rowOff>95250</xdr:rowOff>
    </xdr:to>
    <xdr:graphicFrame macro="">
      <xdr:nvGraphicFramePr>
        <xdr:cNvPr id="6900909" name="Chart 1">
          <a:extLst>
            <a:ext uri="{FF2B5EF4-FFF2-40B4-BE49-F238E27FC236}">
              <a16:creationId xmlns:a16="http://schemas.microsoft.com/office/drawing/2014/main" xmlns="" id="{00000000-0008-0000-0000-0000AD4C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704850</xdr:colOff>
      <xdr:row>22</xdr:row>
      <xdr:rowOff>85726</xdr:rowOff>
    </xdr:from>
    <xdr:to>
      <xdr:col>3</xdr:col>
      <xdr:colOff>590550</xdr:colOff>
      <xdr:row>24</xdr:row>
      <xdr:rowOff>9526</xdr:rowOff>
    </xdr:to>
    <xdr:sp macro="" textlink="">
      <xdr:nvSpPr>
        <xdr:cNvPr id="16388" name="Text Box 4">
          <a:extLst>
            <a:ext uri="{FF2B5EF4-FFF2-40B4-BE49-F238E27FC236}">
              <a16:creationId xmlns:a16="http://schemas.microsoft.com/office/drawing/2014/main" xmlns="" id="{00000000-0008-0000-0000-000004400000}"/>
            </a:ext>
          </a:extLst>
        </xdr:cNvPr>
        <xdr:cNvSpPr txBox="1">
          <a:spLocks noChangeArrowheads="1"/>
        </xdr:cNvSpPr>
      </xdr:nvSpPr>
      <xdr:spPr bwMode="auto">
        <a:xfrm>
          <a:off x="704850" y="4533901"/>
          <a:ext cx="2171700" cy="247650"/>
        </a:xfrm>
        <a:prstGeom prst="rect">
          <a:avLst/>
        </a:prstGeom>
        <a:solidFill>
          <a:sysClr val="window" lastClr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27432" bIns="0" anchor="ctr" upright="1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chemeClr val="tx1"/>
              </a:solidFill>
              <a:latin typeface="Arial"/>
              <a:cs typeface="Arial"/>
            </a:rPr>
            <a:t>TOTAL : US$  7 486,30 Millones</a:t>
          </a:r>
          <a:endParaRPr lang="es-PE" sz="8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457200</xdr:colOff>
      <xdr:row>21</xdr:row>
      <xdr:rowOff>104775</xdr:rowOff>
    </xdr:from>
    <xdr:to>
      <xdr:col>9</xdr:col>
      <xdr:colOff>561975</xdr:colOff>
      <xdr:row>36</xdr:row>
      <xdr:rowOff>133350</xdr:rowOff>
    </xdr:to>
    <xdr:graphicFrame macro="">
      <xdr:nvGraphicFramePr>
        <xdr:cNvPr id="6900911" name="Chart 2">
          <a:extLst>
            <a:ext uri="{FF2B5EF4-FFF2-40B4-BE49-F238E27FC236}">
              <a16:creationId xmlns:a16="http://schemas.microsoft.com/office/drawing/2014/main" xmlns="" id="{00000000-0008-0000-0000-0000AF4C69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88</xdr:row>
      <xdr:rowOff>123825</xdr:rowOff>
    </xdr:from>
    <xdr:to>
      <xdr:col>8</xdr:col>
      <xdr:colOff>361950</xdr:colOff>
      <xdr:row>104</xdr:row>
      <xdr:rowOff>142875</xdr:rowOff>
    </xdr:to>
    <xdr:graphicFrame macro="">
      <xdr:nvGraphicFramePr>
        <xdr:cNvPr id="6631987" name="Chart 1">
          <a:extLst>
            <a:ext uri="{FF2B5EF4-FFF2-40B4-BE49-F238E27FC236}">
              <a16:creationId xmlns:a16="http://schemas.microsoft.com/office/drawing/2014/main" xmlns="" id="{00000000-0008-0000-0100-000033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3314700</xdr:colOff>
      <xdr:row>91</xdr:row>
      <xdr:rowOff>95250</xdr:rowOff>
    </xdr:from>
    <xdr:to>
      <xdr:col>8</xdr:col>
      <xdr:colOff>161925</xdr:colOff>
      <xdr:row>104</xdr:row>
      <xdr:rowOff>38100</xdr:rowOff>
    </xdr:to>
    <xdr:graphicFrame macro="">
      <xdr:nvGraphicFramePr>
        <xdr:cNvPr id="6631988" name="Chart 2">
          <a:extLst>
            <a:ext uri="{FF2B5EF4-FFF2-40B4-BE49-F238E27FC236}">
              <a16:creationId xmlns:a16="http://schemas.microsoft.com/office/drawing/2014/main" xmlns="" id="{00000000-0008-0000-0100-000034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609600</xdr:colOff>
      <xdr:row>92</xdr:row>
      <xdr:rowOff>85725</xdr:rowOff>
    </xdr:from>
    <xdr:to>
      <xdr:col>2</xdr:col>
      <xdr:colOff>2409825</xdr:colOff>
      <xdr:row>93</xdr:row>
      <xdr:rowOff>152400</xdr:rowOff>
    </xdr:to>
    <xdr:sp macro="" textlink="">
      <xdr:nvSpPr>
        <xdr:cNvPr id="10383" name="Text Box 21">
          <a:extLst>
            <a:ext uri="{FF2B5EF4-FFF2-40B4-BE49-F238E27FC236}">
              <a16:creationId xmlns:a16="http://schemas.microsoft.com/office/drawing/2014/main" xmlns="" id="{00000000-0008-0000-0100-00008F280000}"/>
            </a:ext>
          </a:extLst>
        </xdr:cNvPr>
        <xdr:cNvSpPr txBox="1">
          <a:spLocks noChangeArrowheads="1"/>
        </xdr:cNvSpPr>
      </xdr:nvSpPr>
      <xdr:spPr bwMode="auto">
        <a:xfrm>
          <a:off x="1219200" y="11487150"/>
          <a:ext cx="1800225" cy="23812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/>
        <a:lstStyle/>
        <a:p>
          <a:pPr algn="ctr" rtl="0">
            <a:defRPr sz="1000"/>
          </a:pPr>
          <a:r>
            <a:rPr lang="es-PE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13 355 MW</a:t>
          </a:r>
          <a:endParaRPr lang="es-PE"/>
        </a:p>
      </xdr:txBody>
    </xdr:sp>
    <xdr:clientData/>
  </xdr:twoCellAnchor>
  <xdr:twoCellAnchor>
    <xdr:from>
      <xdr:col>11</xdr:col>
      <xdr:colOff>123825</xdr:colOff>
      <xdr:row>88</xdr:row>
      <xdr:rowOff>123825</xdr:rowOff>
    </xdr:from>
    <xdr:to>
      <xdr:col>23</xdr:col>
      <xdr:colOff>914400</xdr:colOff>
      <xdr:row>104</xdr:row>
      <xdr:rowOff>142875</xdr:rowOff>
    </xdr:to>
    <xdr:graphicFrame macro="">
      <xdr:nvGraphicFramePr>
        <xdr:cNvPr id="6631990" name="Chart 3">
          <a:extLst>
            <a:ext uri="{FF2B5EF4-FFF2-40B4-BE49-F238E27FC236}">
              <a16:creationId xmlns:a16="http://schemas.microsoft.com/office/drawing/2014/main" xmlns="" id="{00000000-0008-0000-0100-000036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561975</xdr:colOff>
      <xdr:row>91</xdr:row>
      <xdr:rowOff>133350</xdr:rowOff>
    </xdr:from>
    <xdr:to>
      <xdr:col>23</xdr:col>
      <xdr:colOff>885825</xdr:colOff>
      <xdr:row>104</xdr:row>
      <xdr:rowOff>95250</xdr:rowOff>
    </xdr:to>
    <xdr:graphicFrame macro="">
      <xdr:nvGraphicFramePr>
        <xdr:cNvPr id="6631991" name="Chart 4">
          <a:extLst>
            <a:ext uri="{FF2B5EF4-FFF2-40B4-BE49-F238E27FC236}">
              <a16:creationId xmlns:a16="http://schemas.microsoft.com/office/drawing/2014/main" xmlns="" id="{00000000-0008-0000-0100-0000373265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261827</xdr:colOff>
      <xdr:row>99</xdr:row>
      <xdr:rowOff>41900</xdr:rowOff>
    </xdr:from>
    <xdr:to>
      <xdr:col>6</xdr:col>
      <xdr:colOff>615080</xdr:colOff>
      <xdr:row>100</xdr:row>
      <xdr:rowOff>70474</xdr:rowOff>
    </xdr:to>
    <xdr:sp macro="" textlink="">
      <xdr:nvSpPr>
        <xdr:cNvPr id="7" name="Text Box 23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6672152" y="20701625"/>
          <a:ext cx="353253" cy="19049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6</xdr:col>
      <xdr:colOff>111546</xdr:colOff>
      <xdr:row>99</xdr:row>
      <xdr:rowOff>127261</xdr:rowOff>
    </xdr:from>
    <xdr:to>
      <xdr:col>6</xdr:col>
      <xdr:colOff>384653</xdr:colOff>
      <xdr:row>100</xdr:row>
      <xdr:rowOff>155836</xdr:rowOff>
    </xdr:to>
    <xdr:sp macro="" textlink="">
      <xdr:nvSpPr>
        <xdr:cNvPr id="8" name="Text Box 23">
          <a:extLst>
            <a:ext uri="{FF2B5EF4-FFF2-40B4-BE49-F238E27FC236}">
              <a16:creationId xmlns:a16="http://schemas.microsoft.com/office/drawing/2014/main" xmlns="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6521871" y="20786986"/>
          <a:ext cx="273107" cy="1905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244336</xdr:colOff>
      <xdr:row>100</xdr:row>
      <xdr:rowOff>56737</xdr:rowOff>
    </xdr:from>
    <xdr:to>
      <xdr:col>21</xdr:col>
      <xdr:colOff>423677</xdr:colOff>
      <xdr:row>101</xdr:row>
      <xdr:rowOff>47206</xdr:rowOff>
    </xdr:to>
    <xdr:sp macro="" textlink="">
      <xdr:nvSpPr>
        <xdr:cNvPr id="10" name="Text Box 23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17293258" y="24825050"/>
          <a:ext cx="179341" cy="235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21</xdr:col>
      <xdr:colOff>475836</xdr:colOff>
      <xdr:row>99</xdr:row>
      <xdr:rowOff>197126</xdr:rowOff>
    </xdr:from>
    <xdr:to>
      <xdr:col>21</xdr:col>
      <xdr:colOff>835301</xdr:colOff>
      <xdr:row>100</xdr:row>
      <xdr:rowOff>168551</xdr:rowOff>
    </xdr:to>
    <xdr:sp macro="" textlink="">
      <xdr:nvSpPr>
        <xdr:cNvPr id="11" name="Text Box 23">
          <a:extLst>
            <a:ext uri="{FF2B5EF4-FFF2-40B4-BE49-F238E27FC236}">
              <a16:creationId xmlns:a16="http://schemas.microsoft.com/office/drawing/2014/main" xmlns="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17524758" y="24720274"/>
          <a:ext cx="359465" cy="21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441374</xdr:colOff>
      <xdr:row>99</xdr:row>
      <xdr:rowOff>22120</xdr:rowOff>
    </xdr:from>
    <xdr:to>
      <xdr:col>8</xdr:col>
      <xdr:colOff>56079</xdr:colOff>
      <xdr:row>100</xdr:row>
      <xdr:rowOff>135112</xdr:rowOff>
    </xdr:to>
    <xdr:sp macro="" textlink="">
      <xdr:nvSpPr>
        <xdr:cNvPr id="12" name="Text Box 23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7489874" y="24190220"/>
          <a:ext cx="351305" cy="35429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7</xdr:col>
      <xdr:colOff>196720</xdr:colOff>
      <xdr:row>99</xdr:row>
      <xdr:rowOff>199360</xdr:rowOff>
    </xdr:from>
    <xdr:to>
      <xdr:col>7</xdr:col>
      <xdr:colOff>408698</xdr:colOff>
      <xdr:row>100</xdr:row>
      <xdr:rowOff>227935</xdr:rowOff>
    </xdr:to>
    <xdr:sp macro="" textlink="">
      <xdr:nvSpPr>
        <xdr:cNvPr id="13" name="Text Box 23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7245220" y="24367460"/>
          <a:ext cx="211978" cy="269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  <xdr:twoCellAnchor>
    <xdr:from>
      <xdr:col>22</xdr:col>
      <xdr:colOff>513935</xdr:colOff>
      <xdr:row>99</xdr:row>
      <xdr:rowOff>94422</xdr:rowOff>
    </xdr:from>
    <xdr:to>
      <xdr:col>23</xdr:col>
      <xdr:colOff>263800</xdr:colOff>
      <xdr:row>100</xdr:row>
      <xdr:rowOff>65847</xdr:rowOff>
    </xdr:to>
    <xdr:sp macro="" textlink="">
      <xdr:nvSpPr>
        <xdr:cNvPr id="14" name="Text Box 2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18477257" y="24617570"/>
          <a:ext cx="359465" cy="21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</xdr:txBody>
    </xdr:sp>
    <xdr:clientData/>
  </xdr:twoCellAnchor>
  <xdr:twoCellAnchor>
    <xdr:from>
      <xdr:col>22</xdr:col>
      <xdr:colOff>238952</xdr:colOff>
      <xdr:row>100</xdr:row>
      <xdr:rowOff>54667</xdr:rowOff>
    </xdr:from>
    <xdr:to>
      <xdr:col>22</xdr:col>
      <xdr:colOff>598417</xdr:colOff>
      <xdr:row>101</xdr:row>
      <xdr:rowOff>26092</xdr:rowOff>
    </xdr:to>
    <xdr:sp macro="" textlink="">
      <xdr:nvSpPr>
        <xdr:cNvPr id="15" name="Text Box 23">
          <a:extLst>
            <a:ext uri="{FF2B5EF4-FFF2-40B4-BE49-F238E27FC236}">
              <a16:creationId xmlns:a16="http://schemas.microsoft.com/office/drawing/2014/main" xmlns="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18202274" y="24822980"/>
          <a:ext cx="359465" cy="2165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wrap="square" lIns="18288" tIns="18288" rIns="0" bIns="0" anchor="t" upright="1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0.47215</cdr:x>
      <cdr:y>0.61037</cdr:y>
    </cdr:from>
    <cdr:to>
      <cdr:x>0.55098</cdr:x>
      <cdr:y>0.66979</cdr:y>
    </cdr:to>
    <cdr:sp macro="" textlink="">
      <cdr:nvSpPr>
        <cdr:cNvPr id="12288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983262" y="1879776"/>
          <a:ext cx="331128" cy="18299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2%</a:t>
          </a:r>
        </a:p>
      </cdr:txBody>
    </cdr:sp>
  </cdr:relSizeAnchor>
  <cdr:relSizeAnchor xmlns:cdr="http://schemas.openxmlformats.org/drawingml/2006/chartDrawing">
    <cdr:from>
      <cdr:x>0.28089</cdr:x>
      <cdr:y>0.43175</cdr:y>
    </cdr:from>
    <cdr:to>
      <cdr:x>0.36822</cdr:x>
      <cdr:y>0.50452</cdr:y>
    </cdr:to>
    <cdr:sp macro="" textlink="">
      <cdr:nvSpPr>
        <cdr:cNvPr id="122886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79876" y="1329681"/>
          <a:ext cx="366831" cy="22411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30%</a:t>
          </a:r>
        </a:p>
      </cdr:txBody>
    </cdr:sp>
  </cdr:relSizeAnchor>
  <cdr:relSizeAnchor xmlns:cdr="http://schemas.openxmlformats.org/drawingml/2006/chartDrawing">
    <cdr:from>
      <cdr:x>0.34895</cdr:x>
      <cdr:y>0.11002</cdr:y>
    </cdr:from>
    <cdr:to>
      <cdr:x>0.42951</cdr:x>
      <cdr:y>0.18255</cdr:y>
    </cdr:to>
    <cdr:sp macro="" textlink="">
      <cdr:nvSpPr>
        <cdr:cNvPr id="122887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64020" y="344372"/>
          <a:ext cx="337994" cy="22701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70%</a:t>
          </a:r>
        </a:p>
      </cdr:txBody>
    </cdr:sp>
  </cdr:relSizeAnchor>
  <cdr:relSizeAnchor xmlns:cdr="http://schemas.openxmlformats.org/drawingml/2006/chartDrawing">
    <cdr:from>
      <cdr:x>0.53922</cdr:x>
      <cdr:y>0.01699</cdr:y>
    </cdr:from>
    <cdr:to>
      <cdr:x>0.62318</cdr:x>
      <cdr:y>0.08976</cdr:y>
    </cdr:to>
    <cdr:sp macro="" textlink="">
      <cdr:nvSpPr>
        <cdr:cNvPr id="122888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149307" y="35279"/>
          <a:ext cx="334658" cy="15110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98%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0.05408</cdr:x>
      <cdr:y>0.27923</cdr:y>
    </cdr:from>
    <cdr:to>
      <cdr:x>0.36825</cdr:x>
      <cdr:y>0.40612</cdr:y>
    </cdr:to>
    <cdr:sp macro="" textlink="">
      <cdr:nvSpPr>
        <cdr:cNvPr id="18433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11993" y="1111743"/>
          <a:ext cx="2974515" cy="50520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2860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975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53 154 GWh</a:t>
          </a: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0.40795</cdr:x>
      <cdr:y>0.66821</cdr:y>
    </cdr:from>
    <cdr:to>
      <cdr:x>0.45504</cdr:x>
      <cdr:y>0.74175</cdr:y>
    </cdr:to>
    <cdr:sp macro="" textlink="">
      <cdr:nvSpPr>
        <cdr:cNvPr id="120835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16192" y="2104214"/>
          <a:ext cx="255819" cy="23158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0%</a:t>
          </a:r>
        </a:p>
      </cdr:txBody>
    </cdr:sp>
  </cdr:relSizeAnchor>
  <cdr:relSizeAnchor xmlns:cdr="http://schemas.openxmlformats.org/drawingml/2006/chartDrawing">
    <cdr:from>
      <cdr:x>0.47033</cdr:x>
      <cdr:y>0.04729</cdr:y>
    </cdr:from>
    <cdr:to>
      <cdr:x>0.54152</cdr:x>
      <cdr:y>0.12031</cdr:y>
    </cdr:to>
    <cdr:sp macro="" textlink="">
      <cdr:nvSpPr>
        <cdr:cNvPr id="120836" name="Text Box 2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555092" y="148916"/>
          <a:ext cx="386744" cy="229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100%</a:t>
          </a:r>
        </a:p>
        <a:p xmlns:a="http://schemas.openxmlformats.org/drawingml/2006/main">
          <a:pPr algn="l" rtl="0">
            <a:defRPr sz="1000"/>
          </a:pPr>
          <a:endParaRPr lang="es-ES" sz="800" b="1" i="0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0.26354</cdr:x>
      <cdr:y>0.0481</cdr:y>
    </cdr:from>
    <cdr:to>
      <cdr:x>0.36376</cdr:x>
      <cdr:y>0.11186</cdr:y>
    </cdr:to>
    <cdr:sp macro="" textlink="">
      <cdr:nvSpPr>
        <cdr:cNvPr id="120839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431685" y="151479"/>
          <a:ext cx="544451" cy="20078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66%</a:t>
          </a:r>
        </a:p>
      </cdr:txBody>
    </cdr:sp>
  </cdr:relSizeAnchor>
  <cdr:relSizeAnchor xmlns:cdr="http://schemas.openxmlformats.org/drawingml/2006/chartDrawing">
    <cdr:from>
      <cdr:x>0.21529</cdr:x>
      <cdr:y>0.24809</cdr:y>
    </cdr:from>
    <cdr:to>
      <cdr:x>0.29133</cdr:x>
      <cdr:y>0.32111</cdr:y>
    </cdr:to>
    <cdr:sp macro="" textlink="">
      <cdr:nvSpPr>
        <cdr:cNvPr id="120840" name="Text Box 2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69558" y="781235"/>
          <a:ext cx="413092" cy="229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18288" tIns="18288" rIns="0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800" b="1" i="0" u="none" strike="noStrike" baseline="0">
              <a:solidFill>
                <a:srgbClr val="000000"/>
              </a:solidFill>
              <a:latin typeface="Arial"/>
              <a:cs typeface="Arial"/>
            </a:rPr>
            <a:t>34%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971550</xdr:colOff>
      <xdr:row>36</xdr:row>
      <xdr:rowOff>123825</xdr:rowOff>
    </xdr:from>
    <xdr:to>
      <xdr:col>13</xdr:col>
      <xdr:colOff>323850</xdr:colOff>
      <xdr:row>60</xdr:row>
      <xdr:rowOff>152400</xdr:rowOff>
    </xdr:to>
    <xdr:graphicFrame macro="">
      <xdr:nvGraphicFramePr>
        <xdr:cNvPr id="6433089" name="Chart 1">
          <a:extLst>
            <a:ext uri="{FF2B5EF4-FFF2-40B4-BE49-F238E27FC236}">
              <a16:creationId xmlns:a16="http://schemas.microsoft.com/office/drawing/2014/main" xmlns="" id="{00000000-0008-0000-0200-000041296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649380</xdr:colOff>
      <xdr:row>40</xdr:row>
      <xdr:rowOff>103094</xdr:rowOff>
    </xdr:from>
    <xdr:to>
      <xdr:col>7</xdr:col>
      <xdr:colOff>754155</xdr:colOff>
      <xdr:row>42</xdr:row>
      <xdr:rowOff>26894</xdr:rowOff>
    </xdr:to>
    <xdr:sp macro="" textlink="">
      <xdr:nvSpPr>
        <xdr:cNvPr id="3" name="Text Box 3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5736851" y="6064623"/>
          <a:ext cx="1539128" cy="237565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es-ES" sz="1100" b="1" i="0" strike="noStrike">
              <a:solidFill>
                <a:srgbClr val="000000"/>
              </a:solidFill>
              <a:latin typeface="Arial"/>
              <a:cs typeface="Arial"/>
            </a:rPr>
            <a:t>TOTAL: 16 681km.</a:t>
          </a:r>
        </a:p>
      </xdr:txBody>
    </xdr:sp>
    <xdr:clientData/>
  </xdr:twoCellAnchor>
  <xdr:twoCellAnchor>
    <xdr:from>
      <xdr:col>53</xdr:col>
      <xdr:colOff>247650</xdr:colOff>
      <xdr:row>0</xdr:row>
      <xdr:rowOff>0</xdr:rowOff>
    </xdr:from>
    <xdr:to>
      <xdr:col>62</xdr:col>
      <xdr:colOff>485775</xdr:colOff>
      <xdr:row>0</xdr:row>
      <xdr:rowOff>0</xdr:rowOff>
    </xdr:to>
    <xdr:graphicFrame macro="">
      <xdr:nvGraphicFramePr>
        <xdr:cNvPr id="6433091" name="Chart 4">
          <a:extLst>
            <a:ext uri="{FF2B5EF4-FFF2-40B4-BE49-F238E27FC236}">
              <a16:creationId xmlns:a16="http://schemas.microsoft.com/office/drawing/2014/main" xmlns="" id="{00000000-0008-0000-0200-000043296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941916</xdr:colOff>
      <xdr:row>65</xdr:row>
      <xdr:rowOff>104775</xdr:rowOff>
    </xdr:from>
    <xdr:to>
      <xdr:col>13</xdr:col>
      <xdr:colOff>351366</xdr:colOff>
      <xdr:row>93</xdr:row>
      <xdr:rowOff>9525</xdr:rowOff>
    </xdr:to>
    <xdr:graphicFrame macro="">
      <xdr:nvGraphicFramePr>
        <xdr:cNvPr id="6433092" name="Chart 5">
          <a:extLst>
            <a:ext uri="{FF2B5EF4-FFF2-40B4-BE49-F238E27FC236}">
              <a16:creationId xmlns:a16="http://schemas.microsoft.com/office/drawing/2014/main" xmlns="" id="{00000000-0008-0000-0200-0000442962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646641</xdr:colOff>
      <xdr:row>53</xdr:row>
      <xdr:rowOff>98122</xdr:rowOff>
    </xdr:from>
    <xdr:to>
      <xdr:col>5</xdr:col>
      <xdr:colOff>455386</xdr:colOff>
      <xdr:row>55</xdr:row>
      <xdr:rowOff>65010</xdr:rowOff>
    </xdr:to>
    <xdr:sp macro="" textlink="">
      <xdr:nvSpPr>
        <xdr:cNvPr id="2" name="1 CuadroTexto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327498" y="10820551"/>
          <a:ext cx="538088" cy="2934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PE" sz="1200" b="1">
              <a:latin typeface="Arial" pitchFamily="34" charset="0"/>
              <a:cs typeface="Arial" pitchFamily="34" charset="0"/>
            </a:rPr>
            <a:t>16%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46</xdr:row>
      <xdr:rowOff>142875</xdr:rowOff>
    </xdr:from>
    <xdr:to>
      <xdr:col>5</xdr:col>
      <xdr:colOff>409575</xdr:colOff>
      <xdr:row>69</xdr:row>
      <xdr:rowOff>76200</xdr:rowOff>
    </xdr:to>
    <xdr:graphicFrame macro="">
      <xdr:nvGraphicFramePr>
        <xdr:cNvPr id="6807726" name="Chart 1">
          <a:extLst>
            <a:ext uri="{FF2B5EF4-FFF2-40B4-BE49-F238E27FC236}">
              <a16:creationId xmlns:a16="http://schemas.microsoft.com/office/drawing/2014/main" xmlns="" id="{00000000-0008-0000-0300-0000AE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2914650</xdr:colOff>
      <xdr:row>50</xdr:row>
      <xdr:rowOff>104775</xdr:rowOff>
    </xdr:from>
    <xdr:to>
      <xdr:col>5</xdr:col>
      <xdr:colOff>133350</xdr:colOff>
      <xdr:row>68</xdr:row>
      <xdr:rowOff>85725</xdr:rowOff>
    </xdr:to>
    <xdr:graphicFrame macro="">
      <xdr:nvGraphicFramePr>
        <xdr:cNvPr id="6807727" name="Chart 2">
          <a:extLst>
            <a:ext uri="{FF2B5EF4-FFF2-40B4-BE49-F238E27FC236}">
              <a16:creationId xmlns:a16="http://schemas.microsoft.com/office/drawing/2014/main" xmlns="" id="{00000000-0008-0000-0300-0000AF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257175</xdr:colOff>
      <xdr:row>46</xdr:row>
      <xdr:rowOff>142875</xdr:rowOff>
    </xdr:from>
    <xdr:to>
      <xdr:col>15</xdr:col>
      <xdr:colOff>371475</xdr:colOff>
      <xdr:row>69</xdr:row>
      <xdr:rowOff>47625</xdr:rowOff>
    </xdr:to>
    <xdr:graphicFrame macro="">
      <xdr:nvGraphicFramePr>
        <xdr:cNvPr id="6807728" name="Chart 3">
          <a:extLst>
            <a:ext uri="{FF2B5EF4-FFF2-40B4-BE49-F238E27FC236}">
              <a16:creationId xmlns:a16="http://schemas.microsoft.com/office/drawing/2014/main" xmlns="" id="{00000000-0008-0000-0300-0000B0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10</xdr:col>
      <xdr:colOff>485775</xdr:colOff>
      <xdr:row>50</xdr:row>
      <xdr:rowOff>104775</xdr:rowOff>
    </xdr:from>
    <xdr:to>
      <xdr:col>14</xdr:col>
      <xdr:colOff>1247775</xdr:colOff>
      <xdr:row>68</xdr:row>
      <xdr:rowOff>9525</xdr:rowOff>
    </xdr:to>
    <xdr:graphicFrame macro="">
      <xdr:nvGraphicFramePr>
        <xdr:cNvPr id="6807729" name="Chart 4">
          <a:extLst>
            <a:ext uri="{FF2B5EF4-FFF2-40B4-BE49-F238E27FC236}">
              <a16:creationId xmlns:a16="http://schemas.microsoft.com/office/drawing/2014/main" xmlns="" id="{00000000-0008-0000-0300-0000B1E067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0.07627</cdr:x>
      <cdr:y>0.25784</cdr:y>
    </cdr:from>
    <cdr:to>
      <cdr:x>0.32351</cdr:x>
      <cdr:y>0.37648</cdr:y>
    </cdr:to>
    <cdr:sp macro="" textlink="">
      <cdr:nvSpPr>
        <cdr:cNvPr id="60417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45318" y="986668"/>
          <a:ext cx="2091765" cy="4539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7 777 499</a:t>
          </a:r>
        </a:p>
        <a:p xmlns:a="http://schemas.openxmlformats.org/drawingml/2006/main">
          <a:pPr algn="ctr" rtl="0">
            <a:defRPr sz="1000"/>
          </a:pPr>
          <a:r>
            <a:rPr lang="es-ES" sz="1100" b="1" i="0" u="none" strike="noStrike" baseline="0">
              <a:solidFill>
                <a:srgbClr val="000000"/>
              </a:solidFill>
              <a:latin typeface="Arial"/>
              <a:cs typeface="Arial"/>
            </a:rPr>
            <a:t>clientes</a:t>
          </a: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0.15947</cdr:x>
      <cdr:y>0.26948</cdr:y>
    </cdr:from>
    <cdr:to>
      <cdr:x>0.43583</cdr:x>
      <cdr:y>0.3333</cdr:y>
    </cdr:to>
    <cdr:sp macro="" textlink="">
      <cdr:nvSpPr>
        <cdr:cNvPr id="20481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47094" y="1113685"/>
          <a:ext cx="2188075" cy="2376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27432" tIns="27432" rIns="27432" bIns="0" anchor="t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es-ES" sz="1125" b="1" i="0" u="none" strike="noStrike" baseline="0">
              <a:solidFill>
                <a:srgbClr val="000000"/>
              </a:solidFill>
              <a:latin typeface="Arial"/>
              <a:cs typeface="Arial"/>
            </a:rPr>
            <a:t>TOTAL: 20 893 GWh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liveti/Std98/BOLETIN/P_INST9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_DEPA"/>
      <sheetName val="CDRO-1"/>
      <sheetName val="RES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B68"/>
  <sheetViews>
    <sheetView tabSelected="1" view="pageBreakPreview" zoomScaleNormal="100" zoomScaleSheetLayoutView="100" zoomScalePageLayoutView="70" workbookViewId="0">
      <selection activeCell="AA36" sqref="AA36"/>
    </sheetView>
  </sheetViews>
  <sheetFormatPr baseColWidth="10" defaultRowHeight="12.75" x14ac:dyDescent="0.2"/>
  <cols>
    <col min="4" max="4" width="19.5703125" customWidth="1"/>
    <col min="5" max="6" width="13.7109375" bestFit="1" customWidth="1"/>
    <col min="7" max="7" width="15.7109375" customWidth="1"/>
    <col min="10" max="10" width="18.7109375" customWidth="1"/>
    <col min="11" max="11" width="13.42578125" customWidth="1"/>
    <col min="12" max="12" width="21" style="239" customWidth="1"/>
    <col min="13" max="13" width="22.85546875" style="239" bestFit="1" customWidth="1"/>
    <col min="14" max="14" width="12" style="239" customWidth="1"/>
    <col min="15" max="15" width="13.140625" style="239" customWidth="1"/>
    <col min="16" max="28" width="11.42578125" style="239"/>
  </cols>
  <sheetData>
    <row r="1" spans="1:28" ht="18" x14ac:dyDescent="0.25">
      <c r="A1" s="36" t="s">
        <v>76</v>
      </c>
      <c r="B1" s="34"/>
      <c r="C1" s="34"/>
      <c r="D1" s="34"/>
      <c r="E1" s="34"/>
      <c r="F1" s="34"/>
      <c r="G1" s="34"/>
      <c r="H1" s="34"/>
      <c r="I1" s="34"/>
      <c r="J1" s="34"/>
    </row>
    <row r="2" spans="1:28" ht="13.5" thickBot="1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28" s="275" customFormat="1" ht="30.75" customHeight="1" x14ac:dyDescent="0.2">
      <c r="A3" s="274"/>
      <c r="B3" s="274"/>
      <c r="C3" s="274"/>
      <c r="D3" s="310" t="s">
        <v>25</v>
      </c>
      <c r="E3" s="311" t="s">
        <v>3</v>
      </c>
      <c r="F3" s="311" t="s">
        <v>4</v>
      </c>
      <c r="G3" s="312" t="s">
        <v>2</v>
      </c>
      <c r="H3" s="274"/>
      <c r="I3" s="274"/>
      <c r="J3" s="274"/>
      <c r="L3" s="278"/>
      <c r="M3" s="278"/>
      <c r="N3" s="278"/>
      <c r="O3" s="278"/>
      <c r="P3" s="278"/>
      <c r="Q3" s="278"/>
      <c r="R3" s="278"/>
      <c r="S3" s="278"/>
      <c r="T3" s="278"/>
      <c r="U3" s="278"/>
      <c r="V3" s="278"/>
      <c r="W3" s="278"/>
      <c r="X3" s="278"/>
      <c r="Y3" s="278"/>
      <c r="Z3" s="278"/>
      <c r="AA3" s="278"/>
      <c r="AB3" s="278"/>
    </row>
    <row r="4" spans="1:28" x14ac:dyDescent="0.2">
      <c r="A4" s="12"/>
      <c r="B4" s="12"/>
      <c r="C4" s="12"/>
      <c r="D4" s="37"/>
      <c r="E4" s="348" t="s">
        <v>30</v>
      </c>
      <c r="F4" s="349"/>
      <c r="G4" s="350"/>
      <c r="H4" s="12"/>
      <c r="I4" s="12"/>
      <c r="J4" s="14"/>
      <c r="K4" s="2"/>
    </row>
    <row r="5" spans="1:28" ht="18.75" customHeight="1" x14ac:dyDescent="0.25">
      <c r="A5" s="12"/>
      <c r="B5" s="12"/>
      <c r="C5" s="12"/>
      <c r="D5" s="38" t="s">
        <v>26</v>
      </c>
      <c r="E5" s="301">
        <v>421.91760059376412</v>
      </c>
      <c r="F5" s="217">
        <v>3123.5456683597895</v>
      </c>
      <c r="G5" s="50">
        <f>SUM(E5:F5)</f>
        <v>3545.4632689535538</v>
      </c>
      <c r="H5" s="12"/>
      <c r="I5" s="12"/>
      <c r="J5" s="12"/>
      <c r="K5" s="2"/>
    </row>
    <row r="6" spans="1:28" ht="18.75" customHeight="1" x14ac:dyDescent="0.2">
      <c r="A6" s="12"/>
      <c r="B6" s="12"/>
      <c r="C6" s="12"/>
      <c r="D6" s="44"/>
      <c r="E6" s="302">
        <f>+E5/$G$5</f>
        <v>0.11900210736587138</v>
      </c>
      <c r="F6" s="276">
        <f>+F5/G5</f>
        <v>0.88099789263412853</v>
      </c>
      <c r="G6" s="51">
        <f>G5/G12</f>
        <v>0.47359375238514417</v>
      </c>
      <c r="H6" s="12"/>
      <c r="I6" s="12"/>
      <c r="J6" s="12"/>
      <c r="K6" s="7"/>
      <c r="L6" s="279"/>
      <c r="M6" s="280"/>
      <c r="N6" s="280"/>
      <c r="O6" s="280"/>
    </row>
    <row r="7" spans="1:28" ht="18.75" customHeight="1" x14ac:dyDescent="0.25">
      <c r="A7" s="12"/>
      <c r="B7" s="12"/>
      <c r="C7" s="12"/>
      <c r="D7" s="38" t="s">
        <v>27</v>
      </c>
      <c r="E7" s="303">
        <v>0</v>
      </c>
      <c r="F7" s="49">
        <v>560.86244084113298</v>
      </c>
      <c r="G7" s="52">
        <f>SUM(E7:F7)</f>
        <v>560.86244084113298</v>
      </c>
      <c r="H7" s="12"/>
      <c r="I7" s="12"/>
      <c r="J7" s="12"/>
      <c r="K7" s="7"/>
      <c r="L7" s="279"/>
      <c r="M7" s="280"/>
      <c r="N7" s="280"/>
      <c r="O7" s="280"/>
    </row>
    <row r="8" spans="1:28" ht="18.75" customHeight="1" x14ac:dyDescent="0.2">
      <c r="A8" s="12"/>
      <c r="B8" s="12"/>
      <c r="C8" s="12"/>
      <c r="D8" s="44"/>
      <c r="E8" s="303"/>
      <c r="F8" s="48"/>
      <c r="G8" s="51">
        <f>G7/G12</f>
        <v>7.4918544568152112E-2</v>
      </c>
      <c r="H8" s="12"/>
      <c r="I8" s="12"/>
      <c r="J8" s="12"/>
      <c r="K8" s="7"/>
      <c r="L8" s="279"/>
      <c r="M8" s="280"/>
      <c r="N8" s="280"/>
      <c r="O8" s="280"/>
    </row>
    <row r="9" spans="1:28" ht="18.75" customHeight="1" x14ac:dyDescent="0.25">
      <c r="A9" s="12"/>
      <c r="B9" s="12"/>
      <c r="C9" s="12"/>
      <c r="D9" s="38" t="s">
        <v>28</v>
      </c>
      <c r="E9" s="304">
        <v>1472.103448656183</v>
      </c>
      <c r="F9" s="218">
        <v>1907.8673796636165</v>
      </c>
      <c r="G9" s="52">
        <f>SUM(E9:F9)</f>
        <v>3379.9708283197997</v>
      </c>
      <c r="H9" s="12"/>
      <c r="I9" s="12"/>
      <c r="J9" s="12"/>
      <c r="L9" s="281"/>
      <c r="M9" s="280"/>
      <c r="N9" s="280"/>
    </row>
    <row r="10" spans="1:28" ht="18.75" customHeight="1" x14ac:dyDescent="0.2">
      <c r="A10" s="12"/>
      <c r="B10" s="12"/>
      <c r="C10" s="12"/>
      <c r="D10" s="37"/>
      <c r="E10" s="305">
        <f>+E9/$G$9</f>
        <v>0.43553732367210191</v>
      </c>
      <c r="F10" s="277">
        <f>+F9/G9</f>
        <v>0.56446267632789804</v>
      </c>
      <c r="G10" s="53">
        <f>G9/G12</f>
        <v>0.45148770304670383</v>
      </c>
      <c r="H10" s="12"/>
      <c r="I10" s="12"/>
      <c r="J10" s="12"/>
      <c r="L10" s="281"/>
      <c r="M10" s="280"/>
      <c r="N10" s="280"/>
    </row>
    <row r="11" spans="1:28" x14ac:dyDescent="0.2">
      <c r="A11" s="12"/>
      <c r="B11" s="12"/>
      <c r="C11" s="12"/>
      <c r="D11" s="54"/>
      <c r="E11" s="306"/>
      <c r="F11" s="45"/>
      <c r="G11" s="55"/>
      <c r="H11" s="12"/>
      <c r="I11" s="12"/>
      <c r="J11" s="12"/>
      <c r="L11" s="279"/>
      <c r="M11" s="280"/>
      <c r="N11" s="280"/>
    </row>
    <row r="12" spans="1:28" ht="15.75" x14ac:dyDescent="0.25">
      <c r="A12" s="12"/>
      <c r="B12" s="12"/>
      <c r="C12" s="12"/>
      <c r="D12" s="56" t="s">
        <v>2</v>
      </c>
      <c r="E12" s="307">
        <f>SUM(E5,E7,E9)</f>
        <v>1894.0210492499471</v>
      </c>
      <c r="F12" s="46">
        <f>SUM(F5,F7,F9)</f>
        <v>5592.2754888645386</v>
      </c>
      <c r="G12" s="57">
        <f>SUM(E12:F12)</f>
        <v>7486.2965381144859</v>
      </c>
      <c r="H12" s="15"/>
      <c r="I12" s="15"/>
      <c r="J12" s="15"/>
      <c r="M12" s="280"/>
      <c r="N12" s="280"/>
    </row>
    <row r="13" spans="1:28" ht="13.5" thickBot="1" x14ac:dyDescent="0.25">
      <c r="A13" s="12"/>
      <c r="B13" s="12"/>
      <c r="C13" s="12"/>
      <c r="D13" s="58"/>
      <c r="E13" s="308">
        <f>E12/G12</f>
        <v>0.25299840042496891</v>
      </c>
      <c r="F13" s="47">
        <f>F12/G12</f>
        <v>0.74700159957503109</v>
      </c>
      <c r="G13" s="59"/>
      <c r="H13" s="12"/>
      <c r="I13" s="12"/>
      <c r="J13" s="12"/>
    </row>
    <row r="14" spans="1:28" ht="4.5" customHeight="1" x14ac:dyDescent="0.2">
      <c r="A14" s="12"/>
      <c r="B14" s="12"/>
      <c r="C14" s="12"/>
      <c r="D14" s="12"/>
      <c r="E14" s="12"/>
      <c r="F14" s="12"/>
      <c r="G14" s="12"/>
      <c r="H14" s="12"/>
      <c r="I14" s="12"/>
      <c r="J14" s="12"/>
    </row>
    <row r="15" spans="1:28" ht="14.25" customHeight="1" x14ac:dyDescent="0.2">
      <c r="A15" s="12"/>
      <c r="B15" s="12"/>
      <c r="C15" s="12"/>
      <c r="D15" s="12"/>
      <c r="E15" s="12"/>
      <c r="F15" s="12"/>
      <c r="G15" s="12"/>
      <c r="H15" s="12"/>
      <c r="I15" s="12"/>
      <c r="J15" s="12"/>
    </row>
    <row r="16" spans="1:28" ht="13.5" x14ac:dyDescent="0.25">
      <c r="A16" s="12"/>
      <c r="B16" s="39" t="s">
        <v>175</v>
      </c>
      <c r="C16" s="12"/>
      <c r="D16" s="12"/>
      <c r="E16" s="12"/>
      <c r="F16" s="12"/>
      <c r="G16" s="12"/>
      <c r="H16" s="12"/>
      <c r="I16" s="12"/>
      <c r="J16" s="12"/>
    </row>
    <row r="17" spans="1:28" ht="13.5" x14ac:dyDescent="0.25">
      <c r="A17" s="12"/>
      <c r="B17" s="39" t="s">
        <v>176</v>
      </c>
      <c r="C17" s="12"/>
      <c r="D17" s="12"/>
      <c r="E17" s="12"/>
      <c r="F17" s="12"/>
      <c r="G17" s="12"/>
      <c r="H17" s="12"/>
      <c r="I17" s="12"/>
      <c r="J17" s="12"/>
      <c r="L17" s="252"/>
      <c r="M17" s="252"/>
      <c r="N17" s="252"/>
      <c r="O17" s="252"/>
      <c r="P17" s="252"/>
      <c r="Q17" s="252"/>
      <c r="R17" s="252"/>
      <c r="S17" s="252"/>
      <c r="T17" s="252"/>
      <c r="U17" s="252"/>
      <c r="V17" s="252"/>
      <c r="W17" s="252"/>
      <c r="X17" s="252"/>
      <c r="Y17" s="252"/>
      <c r="Z17" s="252"/>
      <c r="AA17" s="252"/>
      <c r="AB17" s="252"/>
    </row>
    <row r="18" spans="1:28" ht="13.5" x14ac:dyDescent="0.25">
      <c r="A18" s="12"/>
      <c r="B18" s="12"/>
      <c r="C18" s="10"/>
      <c r="D18" s="12"/>
      <c r="E18" s="12"/>
      <c r="F18" s="12"/>
      <c r="G18" s="12"/>
      <c r="H18" s="12"/>
      <c r="I18" s="12"/>
      <c r="J18" s="12"/>
      <c r="L18" s="252"/>
      <c r="M18" s="252"/>
      <c r="N18" s="252"/>
      <c r="O18" s="252"/>
      <c r="P18" s="252"/>
      <c r="Q18" s="252"/>
      <c r="R18" s="252"/>
      <c r="S18" s="252"/>
      <c r="T18" s="252"/>
      <c r="U18" s="252"/>
      <c r="V18" s="252"/>
      <c r="W18" s="252"/>
      <c r="X18" s="252"/>
      <c r="Y18" s="252"/>
      <c r="Z18" s="252"/>
      <c r="AA18" s="252"/>
      <c r="AB18" s="252"/>
    </row>
    <row r="19" spans="1:28" x14ac:dyDescent="0.2">
      <c r="A19" s="12"/>
      <c r="B19" s="12"/>
      <c r="C19" s="12"/>
      <c r="D19" s="12"/>
      <c r="E19" s="12"/>
      <c r="F19" s="12"/>
      <c r="G19" s="12"/>
      <c r="H19" s="12"/>
      <c r="I19" s="12"/>
      <c r="J19" s="12"/>
      <c r="L19" s="252"/>
      <c r="M19" s="252"/>
      <c r="N19" s="252"/>
      <c r="O19" s="252"/>
      <c r="P19" s="252"/>
      <c r="Q19" s="252"/>
      <c r="R19" s="252"/>
      <c r="S19" s="252"/>
      <c r="T19" s="252"/>
      <c r="U19" s="252"/>
      <c r="V19" s="252"/>
      <c r="W19" s="252"/>
      <c r="X19" s="252"/>
      <c r="Y19" s="252"/>
      <c r="Z19" s="252"/>
      <c r="AA19" s="252"/>
      <c r="AB19" s="252"/>
    </row>
    <row r="20" spans="1:28" x14ac:dyDescent="0.2">
      <c r="A20" s="12"/>
      <c r="B20" s="12"/>
      <c r="C20" s="12"/>
      <c r="D20" s="12"/>
      <c r="E20" s="12"/>
      <c r="F20" s="12"/>
      <c r="G20" s="12"/>
      <c r="H20" s="12"/>
      <c r="I20" s="12"/>
      <c r="J20" s="12"/>
      <c r="L20" s="252"/>
      <c r="M20" s="282">
        <f>(E5/G5)*100</f>
        <v>11.900210736587139</v>
      </c>
      <c r="N20" s="282">
        <f>(F5/G5)*100</f>
        <v>88.099789263412859</v>
      </c>
      <c r="O20" s="283">
        <f>SUM(M20:N20)/100</f>
        <v>1</v>
      </c>
      <c r="P20" s="252"/>
      <c r="Q20" s="252"/>
      <c r="R20" s="252"/>
      <c r="S20" s="252"/>
      <c r="T20" s="252"/>
      <c r="U20" s="252"/>
      <c r="V20" s="252"/>
      <c r="W20" s="252"/>
      <c r="X20" s="252"/>
      <c r="Y20" s="252"/>
      <c r="Z20" s="252"/>
      <c r="AA20" s="252"/>
      <c r="AB20" s="252"/>
    </row>
    <row r="21" spans="1:28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L21" s="252"/>
      <c r="M21" s="282"/>
      <c r="N21" s="282"/>
      <c r="O21" s="283"/>
      <c r="P21" s="252"/>
      <c r="Q21" s="252"/>
      <c r="R21" s="252"/>
      <c r="S21" s="252"/>
      <c r="T21" s="252"/>
      <c r="U21" s="252"/>
      <c r="V21" s="252"/>
      <c r="W21" s="252"/>
      <c r="X21" s="252"/>
      <c r="Y21" s="252"/>
      <c r="Z21" s="252"/>
      <c r="AA21" s="252"/>
      <c r="AB21" s="252"/>
    </row>
    <row r="22" spans="1:28" x14ac:dyDescent="0.2">
      <c r="A22" s="12"/>
      <c r="B22" s="12"/>
      <c r="C22" s="12"/>
      <c r="D22" s="12"/>
      <c r="E22" s="12"/>
      <c r="F22" s="12"/>
      <c r="G22" s="12"/>
      <c r="H22" s="12"/>
      <c r="I22" s="12"/>
      <c r="J22" s="12"/>
      <c r="L22" s="252"/>
      <c r="M22" s="282"/>
      <c r="N22" s="282"/>
      <c r="O22" s="283"/>
      <c r="P22" s="252"/>
      <c r="Q22" s="252"/>
      <c r="R22" s="252"/>
      <c r="S22" s="252"/>
      <c r="T22" s="252"/>
      <c r="U22" s="252"/>
      <c r="V22" s="252"/>
      <c r="W22" s="252"/>
      <c r="X22" s="252"/>
      <c r="Y22" s="252"/>
      <c r="Z22" s="252"/>
      <c r="AA22" s="252"/>
      <c r="AB22" s="252"/>
    </row>
    <row r="23" spans="1:28" x14ac:dyDescent="0.2">
      <c r="A23" s="12"/>
      <c r="B23" s="12"/>
      <c r="C23" s="12"/>
      <c r="D23" s="12"/>
      <c r="E23" s="12"/>
      <c r="F23" s="12"/>
      <c r="G23" s="12"/>
      <c r="H23" s="12"/>
      <c r="I23" s="12"/>
      <c r="J23" s="12"/>
      <c r="L23" s="252"/>
      <c r="M23" s="282">
        <f>(E7/G7)*100</f>
        <v>0</v>
      </c>
      <c r="N23" s="282">
        <f>(F7/G7)*100</f>
        <v>100</v>
      </c>
      <c r="O23" s="283">
        <f>SUM(M23:N23)/100</f>
        <v>1</v>
      </c>
      <c r="P23" s="252"/>
      <c r="Q23" s="252"/>
      <c r="R23" s="252"/>
      <c r="S23" s="252"/>
      <c r="T23" s="252"/>
      <c r="U23" s="252"/>
      <c r="V23" s="252"/>
      <c r="W23" s="252"/>
      <c r="X23" s="252"/>
      <c r="Y23" s="252"/>
      <c r="Z23" s="252"/>
      <c r="AA23" s="252"/>
      <c r="AB23" s="252"/>
    </row>
    <row r="24" spans="1:28" x14ac:dyDescent="0.2">
      <c r="A24" s="12"/>
      <c r="B24" s="12"/>
      <c r="C24" s="12"/>
      <c r="D24" s="12"/>
      <c r="E24" s="12"/>
      <c r="F24" s="12"/>
      <c r="G24" s="12"/>
      <c r="H24" s="12"/>
      <c r="I24" s="12"/>
      <c r="J24" s="12"/>
      <c r="L24" s="252"/>
      <c r="M24" s="282"/>
      <c r="N24" s="282"/>
      <c r="O24" s="283"/>
      <c r="P24" s="252"/>
      <c r="Q24" s="252"/>
      <c r="R24" s="252"/>
      <c r="S24" s="252"/>
      <c r="T24" s="252"/>
      <c r="U24" s="252"/>
      <c r="V24" s="252"/>
      <c r="W24" s="252"/>
      <c r="X24" s="252"/>
      <c r="Y24" s="252"/>
      <c r="Z24" s="252"/>
      <c r="AA24" s="252"/>
      <c r="AB24" s="252"/>
    </row>
    <row r="25" spans="1:28" x14ac:dyDescent="0.2">
      <c r="A25" s="12"/>
      <c r="B25" s="12"/>
      <c r="C25" s="12"/>
      <c r="D25" s="12"/>
      <c r="E25" s="12"/>
      <c r="F25" s="12"/>
      <c r="G25" s="12"/>
      <c r="H25" s="12"/>
      <c r="I25" s="12"/>
      <c r="J25" s="12"/>
      <c r="L25" s="252"/>
      <c r="M25" s="282"/>
      <c r="N25" s="282"/>
      <c r="O25" s="283"/>
      <c r="P25" s="252"/>
      <c r="Q25" s="252"/>
      <c r="R25" s="252"/>
      <c r="S25" s="252"/>
      <c r="T25" s="252"/>
      <c r="U25" s="252"/>
      <c r="V25" s="252"/>
      <c r="W25" s="252"/>
      <c r="X25" s="252"/>
      <c r="Y25" s="252"/>
      <c r="Z25" s="252"/>
      <c r="AA25" s="252"/>
      <c r="AB25" s="252"/>
    </row>
    <row r="26" spans="1:28" x14ac:dyDescent="0.2">
      <c r="A26" s="12"/>
      <c r="B26" s="12"/>
      <c r="C26" s="12"/>
      <c r="D26" s="12"/>
      <c r="E26" s="12"/>
      <c r="F26" s="12"/>
      <c r="G26" s="12"/>
      <c r="H26" s="12"/>
      <c r="I26" s="12"/>
      <c r="J26" s="12"/>
      <c r="L26" s="252"/>
      <c r="M26" s="282">
        <f>(E9/G9)*100</f>
        <v>43.553732367210188</v>
      </c>
      <c r="N26" s="282">
        <f>(F9/G9)*100</f>
        <v>56.446267632789805</v>
      </c>
      <c r="O26" s="283">
        <f>SUM(M26:N26)/100</f>
        <v>1</v>
      </c>
      <c r="P26" s="252"/>
      <c r="Q26" s="252"/>
      <c r="R26" s="252"/>
      <c r="S26" s="252"/>
      <c r="T26" s="252"/>
      <c r="U26" s="252"/>
      <c r="V26" s="252"/>
      <c r="W26" s="252"/>
      <c r="X26" s="252"/>
      <c r="Y26" s="252"/>
      <c r="Z26" s="252"/>
      <c r="AA26" s="252"/>
      <c r="AB26" s="252"/>
    </row>
    <row r="27" spans="1:28" x14ac:dyDescent="0.2">
      <c r="A27" s="12"/>
      <c r="B27" s="12"/>
      <c r="C27" s="12"/>
      <c r="D27" s="12"/>
      <c r="E27" s="12"/>
      <c r="F27" s="12"/>
      <c r="G27" s="12"/>
      <c r="H27" s="12"/>
      <c r="I27" s="12"/>
      <c r="J27" s="12"/>
      <c r="L27" s="252"/>
      <c r="M27" s="252"/>
      <c r="N27" s="252"/>
      <c r="O27" s="252"/>
      <c r="P27" s="252"/>
      <c r="Q27" s="252"/>
      <c r="R27" s="252"/>
      <c r="S27" s="252"/>
      <c r="T27" s="252"/>
      <c r="U27" s="252"/>
      <c r="V27" s="252"/>
      <c r="W27" s="252"/>
      <c r="X27" s="252"/>
      <c r="Y27" s="252"/>
      <c r="Z27" s="252"/>
      <c r="AA27" s="252"/>
      <c r="AB27" s="252"/>
    </row>
    <row r="28" spans="1:28" x14ac:dyDescent="0.2">
      <c r="A28" s="12"/>
      <c r="B28" s="12"/>
      <c r="C28" s="12"/>
      <c r="D28" s="12"/>
      <c r="E28" s="12"/>
      <c r="F28" s="12"/>
      <c r="G28" s="12"/>
      <c r="H28" s="12"/>
      <c r="I28" s="12"/>
      <c r="J28" s="12"/>
      <c r="L28" s="252"/>
      <c r="M28" s="252"/>
      <c r="N28" s="252"/>
      <c r="O28" s="252"/>
      <c r="P28" s="252"/>
      <c r="Q28" s="252"/>
      <c r="R28" s="252"/>
      <c r="S28" s="252"/>
      <c r="T28" s="252"/>
      <c r="U28" s="252"/>
      <c r="V28" s="252"/>
      <c r="W28" s="252"/>
      <c r="X28" s="252"/>
      <c r="Y28" s="252"/>
      <c r="Z28" s="252"/>
      <c r="AA28" s="252"/>
      <c r="AB28" s="252"/>
    </row>
    <row r="29" spans="1:28" ht="15.75" x14ac:dyDescent="0.25">
      <c r="A29" s="12"/>
      <c r="B29" s="12"/>
      <c r="C29" s="12"/>
      <c r="D29" s="12"/>
      <c r="E29" s="12"/>
      <c r="F29" s="12"/>
      <c r="G29" s="12"/>
      <c r="H29" s="12"/>
      <c r="I29" s="12"/>
      <c r="J29" s="12"/>
      <c r="L29" s="252"/>
      <c r="M29" s="284" t="s">
        <v>181</v>
      </c>
      <c r="N29" s="252"/>
      <c r="O29" s="252"/>
      <c r="P29" s="252"/>
      <c r="Q29" s="252"/>
      <c r="R29" s="252"/>
      <c r="S29" s="252"/>
      <c r="T29" s="252"/>
      <c r="U29" s="252"/>
      <c r="V29" s="252"/>
      <c r="W29" s="252"/>
      <c r="X29" s="252"/>
      <c r="Y29" s="252"/>
      <c r="Z29" s="252"/>
      <c r="AA29" s="252"/>
      <c r="AB29" s="252"/>
    </row>
    <row r="30" spans="1:28" x14ac:dyDescent="0.2">
      <c r="A30" s="12"/>
      <c r="B30" s="12"/>
      <c r="C30" s="12"/>
      <c r="D30" s="12"/>
      <c r="E30" s="12"/>
      <c r="F30" s="12"/>
      <c r="G30" s="12"/>
      <c r="H30" s="12"/>
      <c r="I30" s="12"/>
      <c r="J30" s="12"/>
      <c r="L30" s="252"/>
      <c r="M30" s="252"/>
      <c r="N30" s="252"/>
      <c r="O30" s="252"/>
      <c r="P30" s="252"/>
      <c r="Q30" s="252"/>
      <c r="R30" s="252"/>
      <c r="S30" s="252"/>
      <c r="T30" s="252"/>
      <c r="U30" s="252"/>
      <c r="V30" s="252"/>
      <c r="W30" s="252"/>
      <c r="X30" s="252"/>
      <c r="Y30" s="252"/>
      <c r="Z30" s="252"/>
      <c r="AA30" s="252"/>
      <c r="AB30" s="252"/>
    </row>
    <row r="31" spans="1:28" x14ac:dyDescent="0.2">
      <c r="A31" s="12"/>
      <c r="B31" s="12"/>
      <c r="C31" s="12"/>
      <c r="D31" s="12"/>
      <c r="E31" s="12"/>
      <c r="F31" s="12"/>
      <c r="G31" s="12"/>
      <c r="H31" s="12"/>
      <c r="I31" s="12"/>
      <c r="J31" s="12"/>
      <c r="L31" s="252"/>
      <c r="M31" s="252"/>
      <c r="N31" s="285" t="s">
        <v>14</v>
      </c>
      <c r="O31" s="285" t="s">
        <v>15</v>
      </c>
      <c r="P31" s="285" t="s">
        <v>16</v>
      </c>
      <c r="Q31" s="285" t="s">
        <v>17</v>
      </c>
      <c r="R31" s="285" t="s">
        <v>18</v>
      </c>
      <c r="S31" s="285" t="s">
        <v>19</v>
      </c>
      <c r="T31" s="285" t="s">
        <v>20</v>
      </c>
      <c r="U31" s="285" t="s">
        <v>21</v>
      </c>
      <c r="V31" s="285" t="s">
        <v>24</v>
      </c>
      <c r="W31" s="285" t="s">
        <v>22</v>
      </c>
      <c r="X31" s="285" t="s">
        <v>23</v>
      </c>
      <c r="Y31" s="285" t="s">
        <v>31</v>
      </c>
      <c r="Z31" s="252" t="s">
        <v>2</v>
      </c>
      <c r="AA31" s="252"/>
      <c r="AB31" s="252"/>
    </row>
    <row r="32" spans="1:28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2"/>
      <c r="L32" s="252"/>
      <c r="M32" s="252" t="s">
        <v>12</v>
      </c>
      <c r="N32" s="253">
        <v>327.69900516843757</v>
      </c>
      <c r="O32" s="253">
        <v>322.0051706726444</v>
      </c>
      <c r="P32" s="253">
        <v>304.23209637260732</v>
      </c>
      <c r="Q32" s="253">
        <v>292.89091170566587</v>
      </c>
      <c r="R32" s="253">
        <v>235.17105888078569</v>
      </c>
      <c r="S32" s="253">
        <v>250.01901007924664</v>
      </c>
      <c r="T32" s="253">
        <v>277.05163883564182</v>
      </c>
      <c r="U32" s="253">
        <v>293.34103944202832</v>
      </c>
      <c r="V32" s="253">
        <v>308.45180508106608</v>
      </c>
      <c r="W32" s="253">
        <v>304.04613250538807</v>
      </c>
      <c r="X32" s="253">
        <v>315.93019388157853</v>
      </c>
      <c r="Y32" s="253">
        <v>314.62520632846457</v>
      </c>
      <c r="Z32" s="253">
        <f>SUM(N32:Y32)</f>
        <v>3545.4632689535547</v>
      </c>
      <c r="AA32" s="252"/>
      <c r="AB32" s="252"/>
    </row>
    <row r="33" spans="1:28" x14ac:dyDescent="0.2">
      <c r="A33" s="12"/>
      <c r="B33" s="12"/>
      <c r="C33" s="12"/>
      <c r="D33" s="12"/>
      <c r="E33" s="12"/>
      <c r="F33" s="12"/>
      <c r="G33" s="12"/>
      <c r="H33" s="12"/>
      <c r="I33" s="12"/>
      <c r="J33" s="12"/>
      <c r="L33" s="252"/>
      <c r="M33" s="252" t="s">
        <v>13</v>
      </c>
      <c r="N33" s="253">
        <v>47.418950849157071</v>
      </c>
      <c r="O33" s="253">
        <v>46.381053817452468</v>
      </c>
      <c r="P33" s="253">
        <v>45.401407137612246</v>
      </c>
      <c r="Q33" s="253">
        <v>46.032457038999262</v>
      </c>
      <c r="R33" s="253">
        <v>44.574340227701221</v>
      </c>
      <c r="S33" s="253">
        <v>44.907860004802792</v>
      </c>
      <c r="T33" s="253">
        <v>45.08939603383984</v>
      </c>
      <c r="U33" s="253">
        <v>46.137365007315381</v>
      </c>
      <c r="V33" s="253">
        <v>48.100482191591666</v>
      </c>
      <c r="W33" s="253">
        <v>46.145131335023045</v>
      </c>
      <c r="X33" s="253">
        <v>45.610978358301601</v>
      </c>
      <c r="Y33" s="253">
        <v>55.063018839336429</v>
      </c>
      <c r="Z33" s="253">
        <f>SUM(N33:Y33)</f>
        <v>560.86244084113298</v>
      </c>
      <c r="AA33" s="252"/>
      <c r="AB33" s="252"/>
    </row>
    <row r="34" spans="1:28" x14ac:dyDescent="0.2">
      <c r="A34" s="12"/>
      <c r="B34" s="12"/>
      <c r="C34" s="12"/>
      <c r="D34" s="12"/>
      <c r="E34" s="12"/>
      <c r="F34" s="12"/>
      <c r="G34" s="12"/>
      <c r="H34" s="12"/>
      <c r="I34" s="12"/>
      <c r="J34" s="12"/>
      <c r="L34" s="252"/>
      <c r="M34" s="252" t="s">
        <v>11</v>
      </c>
      <c r="N34" s="253">
        <v>317.56035635611016</v>
      </c>
      <c r="O34" s="253">
        <v>309.52379679384137</v>
      </c>
      <c r="P34" s="253">
        <v>283.73889967582312</v>
      </c>
      <c r="Q34" s="253">
        <v>270.39242133333329</v>
      </c>
      <c r="R34" s="253">
        <v>257.3012658199728</v>
      </c>
      <c r="S34" s="253">
        <v>246.84707556793595</v>
      </c>
      <c r="T34" s="253">
        <v>263.28368659449757</v>
      </c>
      <c r="U34" s="253">
        <v>277.12988998096012</v>
      </c>
      <c r="V34" s="253">
        <v>279.15409260050131</v>
      </c>
      <c r="W34" s="253">
        <v>287.30736811999446</v>
      </c>
      <c r="X34" s="253">
        <v>285.93083602286111</v>
      </c>
      <c r="Y34" s="253">
        <v>301.80113945396852</v>
      </c>
      <c r="Z34" s="253">
        <f>SUM(N34:Y34)</f>
        <v>3379.9708283197997</v>
      </c>
      <c r="AA34" s="253">
        <f>SUM(Z32:Z34)</f>
        <v>7486.2965381144877</v>
      </c>
      <c r="AB34" s="252"/>
    </row>
    <row r="35" spans="1:28" x14ac:dyDescent="0.2">
      <c r="A35" s="12"/>
      <c r="B35" s="12"/>
      <c r="C35" s="12"/>
      <c r="D35" s="12"/>
      <c r="E35" s="12"/>
      <c r="F35" s="12"/>
      <c r="G35" s="12"/>
      <c r="H35" s="12"/>
      <c r="I35" s="12"/>
      <c r="J35" s="12"/>
      <c r="L35" s="252"/>
      <c r="M35" s="252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2"/>
      <c r="AA35" s="253">
        <f>+G12</f>
        <v>7486.2965381144859</v>
      </c>
      <c r="AB35" s="252"/>
    </row>
    <row r="36" spans="1:28" x14ac:dyDescent="0.2">
      <c r="A36" s="12"/>
      <c r="B36" s="12"/>
      <c r="C36" s="12"/>
      <c r="D36" s="12"/>
      <c r="E36" s="12"/>
      <c r="F36" s="12"/>
      <c r="G36" s="12"/>
      <c r="H36" s="12"/>
      <c r="I36" s="12"/>
      <c r="J36" s="12"/>
      <c r="L36" s="252"/>
      <c r="M36" s="252"/>
      <c r="N36" s="253"/>
      <c r="O36" s="253"/>
      <c r="P36" s="253"/>
      <c r="Q36" s="253"/>
      <c r="R36" s="253"/>
      <c r="S36" s="253"/>
      <c r="T36" s="253"/>
      <c r="U36" s="253"/>
      <c r="V36" s="253"/>
      <c r="W36" s="253"/>
      <c r="X36" s="253"/>
      <c r="Y36" s="253"/>
      <c r="Z36" s="252"/>
      <c r="AA36" s="252"/>
      <c r="AB36" s="252"/>
    </row>
    <row r="37" spans="1:28" x14ac:dyDescent="0.2">
      <c r="A37" s="12"/>
      <c r="B37" s="12"/>
      <c r="C37" s="12"/>
      <c r="D37" s="12"/>
      <c r="E37" s="12"/>
      <c r="F37" s="12"/>
      <c r="G37" s="12"/>
      <c r="H37" s="12"/>
      <c r="I37" s="12"/>
      <c r="J37" s="1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</row>
    <row r="38" spans="1:28" x14ac:dyDescent="0.2">
      <c r="A38" s="12"/>
      <c r="B38" s="12"/>
      <c r="C38" s="12"/>
      <c r="D38" s="12"/>
      <c r="E38" s="12"/>
      <c r="F38" s="12"/>
      <c r="G38" s="12"/>
      <c r="H38" s="12"/>
      <c r="I38" s="12"/>
      <c r="J38" s="12"/>
      <c r="L38" s="252"/>
      <c r="M38" s="246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253"/>
      <c r="Z38" s="252"/>
      <c r="AA38" s="252"/>
      <c r="AB38" s="252"/>
    </row>
    <row r="39" spans="1:28" x14ac:dyDescent="0.2">
      <c r="A39" s="12"/>
      <c r="B39" s="12"/>
      <c r="C39" s="12"/>
      <c r="D39" s="12"/>
      <c r="E39" s="12"/>
      <c r="F39" s="12"/>
      <c r="G39" s="12"/>
      <c r="H39" s="12"/>
      <c r="I39" s="12"/>
      <c r="J39" s="1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</row>
    <row r="40" spans="1:28" x14ac:dyDescent="0.2">
      <c r="A40" s="12"/>
      <c r="B40" s="12"/>
      <c r="C40" s="12"/>
      <c r="D40" s="12"/>
      <c r="E40" s="12"/>
      <c r="F40" s="12"/>
      <c r="G40" s="12"/>
      <c r="H40" s="12"/>
      <c r="I40" s="12"/>
      <c r="J40" s="12"/>
      <c r="L40" s="252"/>
      <c r="M40" s="252"/>
      <c r="N40" s="252"/>
      <c r="O40" s="252"/>
      <c r="P40" s="252"/>
      <c r="Q40" s="252"/>
      <c r="R40" s="252"/>
      <c r="S40" s="252"/>
      <c r="T40" s="252"/>
      <c r="U40" s="252"/>
      <c r="V40" s="252"/>
      <c r="W40" s="252"/>
      <c r="X40" s="252"/>
      <c r="Y40" s="252"/>
      <c r="Z40" s="252"/>
      <c r="AA40" s="252"/>
      <c r="AB40" s="252"/>
    </row>
    <row r="41" spans="1:28" x14ac:dyDescent="0.2">
      <c r="A41" s="12"/>
      <c r="B41" s="12"/>
      <c r="C41" s="12"/>
      <c r="D41" s="12"/>
      <c r="E41" s="12"/>
      <c r="F41" s="12"/>
      <c r="G41" s="12"/>
      <c r="H41" s="12"/>
      <c r="I41" s="12"/>
      <c r="J41" s="1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</row>
    <row r="42" spans="1:28" x14ac:dyDescent="0.2">
      <c r="A42" s="12"/>
      <c r="B42" s="12"/>
      <c r="C42" s="12"/>
      <c r="D42" s="12"/>
      <c r="E42" s="12"/>
      <c r="F42" s="12"/>
      <c r="G42" s="12"/>
      <c r="H42" s="12"/>
      <c r="I42" s="12"/>
      <c r="J42" s="12"/>
    </row>
    <row r="43" spans="1:28" x14ac:dyDescent="0.2">
      <c r="A43" s="12"/>
      <c r="B43" s="12"/>
      <c r="C43" s="12"/>
      <c r="D43" s="12"/>
      <c r="E43" s="12"/>
      <c r="F43" s="12"/>
      <c r="G43" s="12"/>
      <c r="H43" s="12"/>
      <c r="I43" s="12"/>
      <c r="J43" s="12"/>
      <c r="M43" s="279"/>
      <c r="N43" s="286"/>
      <c r="O43" s="286"/>
      <c r="P43" s="286"/>
      <c r="Q43" s="286"/>
      <c r="R43" s="286"/>
      <c r="S43" s="286"/>
      <c r="T43" s="286"/>
      <c r="U43" s="286"/>
      <c r="V43" s="286"/>
      <c r="W43" s="286"/>
      <c r="X43" s="286"/>
      <c r="Y43" s="286"/>
    </row>
    <row r="44" spans="1:28" x14ac:dyDescent="0.2">
      <c r="A44" s="12"/>
      <c r="B44" s="12"/>
      <c r="C44" s="12"/>
      <c r="D44" s="12"/>
      <c r="E44" s="12"/>
      <c r="F44" s="12"/>
      <c r="G44" s="12"/>
      <c r="H44" s="12"/>
      <c r="I44" s="12"/>
      <c r="J44" s="12"/>
      <c r="M44" s="279"/>
      <c r="N44" s="286"/>
      <c r="O44" s="286"/>
      <c r="P44" s="286"/>
      <c r="Q44" s="286"/>
      <c r="R44" s="286"/>
      <c r="S44" s="286"/>
      <c r="T44" s="286"/>
      <c r="U44" s="286"/>
      <c r="V44" s="286"/>
      <c r="W44" s="286"/>
      <c r="X44" s="286"/>
      <c r="Y44" s="286"/>
    </row>
    <row r="45" spans="1:28" x14ac:dyDescent="0.2">
      <c r="A45" s="12"/>
      <c r="B45" s="12"/>
      <c r="C45" s="12"/>
      <c r="D45" s="12"/>
      <c r="E45" s="12"/>
      <c r="F45" s="12"/>
      <c r="G45" s="12"/>
      <c r="H45" s="12"/>
      <c r="I45" s="12"/>
      <c r="J45" s="12"/>
      <c r="M45" s="279"/>
      <c r="N45" s="286"/>
      <c r="O45" s="286"/>
      <c r="P45" s="286"/>
      <c r="Q45" s="286"/>
      <c r="R45" s="286"/>
      <c r="S45" s="286"/>
      <c r="T45" s="286"/>
      <c r="U45" s="286"/>
      <c r="V45" s="286"/>
      <c r="W45" s="286"/>
      <c r="X45" s="286"/>
      <c r="Y45" s="286"/>
    </row>
    <row r="46" spans="1:28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M46" s="279"/>
      <c r="N46" s="280"/>
      <c r="O46" s="280"/>
      <c r="P46" s="280"/>
      <c r="Q46" s="280"/>
      <c r="R46" s="280"/>
      <c r="S46" s="280"/>
      <c r="T46" s="280"/>
      <c r="U46" s="280"/>
      <c r="V46" s="280"/>
      <c r="W46" s="280"/>
      <c r="X46" s="280"/>
      <c r="Y46" s="287"/>
    </row>
    <row r="47" spans="1:28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</row>
    <row r="48" spans="1:28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</row>
    <row r="49" spans="1:10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</row>
    <row r="50" spans="1:10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</row>
    <row r="51" spans="1:10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</row>
    <row r="52" spans="1:10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</row>
    <row r="53" spans="1:10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</row>
    <row r="54" spans="1:10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</row>
    <row r="55" spans="1:10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</row>
    <row r="56" spans="1:10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</row>
    <row r="57" spans="1:10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</row>
    <row r="58" spans="1:10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0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</row>
    <row r="60" spans="1:10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</row>
    <row r="61" spans="1:10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</row>
    <row r="62" spans="1:10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</row>
    <row r="63" spans="1:10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</row>
    <row r="64" spans="1:10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</row>
    <row r="65" spans="1:10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</row>
    <row r="66" spans="1:10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</row>
    <row r="67" spans="1:10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</row>
    <row r="68" spans="1:10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</row>
  </sheetData>
  <mergeCells count="1">
    <mergeCell ref="E4:G4"/>
  </mergeCells>
  <phoneticPr fontId="0" type="noConversion"/>
  <printOptions horizontalCentered="1"/>
  <pageMargins left="0.78740157480314965" right="0.59055118110236227" top="0.78740157480314965" bottom="0.59055118110236227" header="0.31496062992125984" footer="0.31496062992125984"/>
  <pageSetup paperSize="9" scale="64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C124"/>
  <sheetViews>
    <sheetView view="pageBreakPreview" zoomScale="85" zoomScaleNormal="85" zoomScaleSheetLayoutView="85" zoomScalePageLayoutView="85" workbookViewId="0">
      <selection activeCell="B83" sqref="B83:B84"/>
    </sheetView>
  </sheetViews>
  <sheetFormatPr baseColWidth="10" defaultRowHeight="12.75" x14ac:dyDescent="0.2"/>
  <cols>
    <col min="1" max="1" width="1.7109375" style="12" customWidth="1"/>
    <col min="2" max="2" width="4.7109375" customWidth="1"/>
    <col min="3" max="3" width="50.28515625" bestFit="1" customWidth="1"/>
    <col min="4" max="4" width="14.140625" customWidth="1"/>
    <col min="5" max="5" width="9.85546875" customWidth="1"/>
    <col min="6" max="6" width="12.28515625" customWidth="1"/>
    <col min="7" max="7" width="9.85546875" customWidth="1"/>
    <col min="8" max="8" width="10.7109375" customWidth="1"/>
    <col min="9" max="9" width="8.85546875" customWidth="1"/>
    <col min="10" max="10" width="9.42578125" customWidth="1"/>
    <col min="11" max="11" width="8.85546875" customWidth="1"/>
    <col min="12" max="12" width="12.5703125" customWidth="1"/>
    <col min="13" max="13" width="8.85546875" customWidth="1"/>
    <col min="14" max="14" width="12.7109375" customWidth="1"/>
    <col min="15" max="15" width="8.85546875" customWidth="1"/>
    <col min="16" max="16" width="12.7109375" customWidth="1"/>
    <col min="17" max="17" width="10.5703125" customWidth="1"/>
    <col min="18" max="18" width="12.7109375" customWidth="1"/>
    <col min="19" max="19" width="8.85546875" customWidth="1"/>
    <col min="20" max="20" width="11.28515625" customWidth="1"/>
    <col min="21" max="21" width="8.85546875" customWidth="1"/>
    <col min="22" max="22" width="13.28515625" customWidth="1"/>
    <col min="23" max="23" width="8.85546875" customWidth="1"/>
    <col min="24" max="24" width="18.140625" customWidth="1"/>
    <col min="25" max="25" width="8.28515625" customWidth="1"/>
    <col min="26" max="26" width="1.7109375" style="12" customWidth="1"/>
    <col min="27" max="27" width="6.85546875" style="267" customWidth="1"/>
    <col min="28" max="28" width="23.5703125" style="267" bestFit="1" customWidth="1"/>
    <col min="29" max="29" width="14.42578125" style="267" customWidth="1"/>
    <col min="30" max="30" width="13.28515625" style="267" bestFit="1" customWidth="1"/>
    <col min="31" max="31" width="9" style="267" customWidth="1"/>
    <col min="32" max="32" width="14.28515625" style="267" customWidth="1"/>
    <col min="33" max="33" width="11.85546875" style="267" customWidth="1"/>
    <col min="34" max="36" width="12" style="267" customWidth="1"/>
    <col min="37" max="37" width="12.42578125" style="267" customWidth="1"/>
    <col min="38" max="38" width="12.28515625" style="267" customWidth="1"/>
    <col min="39" max="39" width="11.42578125" style="267"/>
    <col min="40" max="40" width="11.5703125" style="267" bestFit="1" customWidth="1"/>
    <col min="42" max="42" width="11.5703125" bestFit="1" customWidth="1"/>
    <col min="46" max="46" width="12" bestFit="1" customWidth="1"/>
  </cols>
  <sheetData>
    <row r="1" spans="1:55" ht="18.75" x14ac:dyDescent="0.25">
      <c r="A1" s="222" t="s">
        <v>96</v>
      </c>
      <c r="C1" s="222"/>
      <c r="D1" s="222"/>
      <c r="E1" s="222"/>
      <c r="F1" s="222"/>
      <c r="G1" s="222"/>
      <c r="H1" s="222"/>
      <c r="I1" s="222"/>
      <c r="J1" s="222"/>
      <c r="K1" s="222"/>
      <c r="L1" s="222"/>
      <c r="M1" s="222"/>
      <c r="N1" s="222"/>
      <c r="O1" s="222"/>
      <c r="P1" s="222"/>
      <c r="Q1" s="222"/>
      <c r="R1" s="222"/>
      <c r="S1" s="222"/>
      <c r="T1" s="222"/>
      <c r="U1" s="222"/>
      <c r="V1" s="222"/>
      <c r="W1" s="222"/>
      <c r="X1" s="222"/>
      <c r="Y1" s="222"/>
    </row>
    <row r="2" spans="1:55" x14ac:dyDescent="0.2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</row>
    <row r="3" spans="1:55" ht="15.75" thickBot="1" x14ac:dyDescent="0.25">
      <c r="B3" s="16" t="s">
        <v>219</v>
      </c>
      <c r="C3" s="32"/>
      <c r="D3" s="13"/>
      <c r="E3" s="32"/>
      <c r="F3" s="33"/>
      <c r="G3" s="32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2"/>
      <c r="Y3" s="12"/>
    </row>
    <row r="4" spans="1:55" s="61" customFormat="1" ht="19.5" customHeight="1" x14ac:dyDescent="0.2">
      <c r="A4" s="60"/>
      <c r="B4" s="367" t="s">
        <v>5</v>
      </c>
      <c r="C4" s="354" t="s">
        <v>8</v>
      </c>
      <c r="D4" s="360" t="s">
        <v>177</v>
      </c>
      <c r="E4" s="360"/>
      <c r="F4" s="360"/>
      <c r="G4" s="360"/>
      <c r="H4" s="360"/>
      <c r="I4" s="360"/>
      <c r="J4" s="360"/>
      <c r="K4" s="360"/>
      <c r="L4" s="360"/>
      <c r="M4" s="361"/>
      <c r="N4" s="362" t="s">
        <v>178</v>
      </c>
      <c r="O4" s="360"/>
      <c r="P4" s="360"/>
      <c r="Q4" s="360"/>
      <c r="R4" s="360"/>
      <c r="S4" s="360"/>
      <c r="T4" s="360"/>
      <c r="U4" s="360"/>
      <c r="V4" s="360"/>
      <c r="W4" s="361"/>
      <c r="X4" s="360" t="s">
        <v>171</v>
      </c>
      <c r="Y4" s="361"/>
      <c r="Z4" s="60"/>
      <c r="AA4" s="267"/>
      <c r="AB4" s="267"/>
      <c r="AC4" s="267"/>
      <c r="AD4" s="267"/>
      <c r="AE4" s="267"/>
      <c r="AF4" s="267"/>
      <c r="AG4" s="267"/>
      <c r="AH4" s="267"/>
      <c r="AI4" s="267"/>
      <c r="AJ4" s="267"/>
      <c r="AK4" s="267"/>
      <c r="AL4" s="267"/>
      <c r="AM4" s="267"/>
      <c r="AN4" s="267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</row>
    <row r="5" spans="1:55" s="61" customFormat="1" ht="19.5" customHeight="1" x14ac:dyDescent="0.2">
      <c r="A5" s="60"/>
      <c r="B5" s="368"/>
      <c r="C5" s="355"/>
      <c r="D5" s="313" t="s">
        <v>0</v>
      </c>
      <c r="E5" s="314" t="s">
        <v>6</v>
      </c>
      <c r="F5" s="315" t="s">
        <v>1</v>
      </c>
      <c r="G5" s="314" t="s">
        <v>6</v>
      </c>
      <c r="H5" s="315" t="s">
        <v>66</v>
      </c>
      <c r="I5" s="314" t="s">
        <v>6</v>
      </c>
      <c r="J5" s="315" t="s">
        <v>77</v>
      </c>
      <c r="K5" s="314" t="s">
        <v>6</v>
      </c>
      <c r="L5" s="315" t="s">
        <v>2</v>
      </c>
      <c r="M5" s="316" t="s">
        <v>6</v>
      </c>
      <c r="N5" s="317" t="s">
        <v>0</v>
      </c>
      <c r="O5" s="314" t="s">
        <v>6</v>
      </c>
      <c r="P5" s="315" t="s">
        <v>1</v>
      </c>
      <c r="Q5" s="314" t="s">
        <v>6</v>
      </c>
      <c r="R5" s="315" t="s">
        <v>66</v>
      </c>
      <c r="S5" s="314" t="s">
        <v>6</v>
      </c>
      <c r="T5" s="318" t="s">
        <v>77</v>
      </c>
      <c r="U5" s="318" t="s">
        <v>6</v>
      </c>
      <c r="V5" s="315" t="s">
        <v>2</v>
      </c>
      <c r="W5" s="316" t="s">
        <v>6</v>
      </c>
      <c r="X5" s="319" t="s">
        <v>29</v>
      </c>
      <c r="Y5" s="320" t="s">
        <v>6</v>
      </c>
      <c r="Z5" s="60"/>
      <c r="AA5" s="256"/>
      <c r="AB5" s="256"/>
      <c r="AC5" s="256"/>
      <c r="AD5" s="256"/>
      <c r="AE5" s="256"/>
      <c r="AF5" s="256"/>
      <c r="AG5" s="256"/>
      <c r="AH5" s="256"/>
      <c r="AI5" s="256"/>
      <c r="AJ5" s="256"/>
      <c r="AK5" s="256"/>
      <c r="AL5" s="256"/>
      <c r="AM5" s="256"/>
      <c r="AN5" s="256"/>
      <c r="AV5"/>
      <c r="AW5"/>
      <c r="AX5"/>
      <c r="AY5"/>
      <c r="AZ5"/>
      <c r="BA5"/>
      <c r="BB5"/>
      <c r="BC5"/>
    </row>
    <row r="6" spans="1:55" s="61" customFormat="1" ht="19.5" customHeight="1" x14ac:dyDescent="0.2">
      <c r="A6" s="60"/>
      <c r="B6" s="63">
        <v>1</v>
      </c>
      <c r="C6" s="76" t="s">
        <v>80</v>
      </c>
      <c r="D6" s="73">
        <v>1008.3600000000007</v>
      </c>
      <c r="E6" s="65">
        <f>D6/$D$85</f>
        <v>0.19474857143629698</v>
      </c>
      <c r="F6" s="64">
        <v>18.679999999999989</v>
      </c>
      <c r="G6" s="65">
        <f>F6/$F$85</f>
        <v>2.4974327113683045E-3</v>
      </c>
      <c r="H6" s="66"/>
      <c r="I6" s="65">
        <f>H6/$H$85</f>
        <v>0</v>
      </c>
      <c r="J6" s="66"/>
      <c r="K6" s="65">
        <f>J6/$J$85</f>
        <v>0</v>
      </c>
      <c r="L6" s="67">
        <f t="shared" ref="L6:L11" si="0">D6+F6+H6+J6</f>
        <v>1027.0400000000006</v>
      </c>
      <c r="M6" s="68">
        <f>L6/$L$85</f>
        <v>7.6904477950128516E-2</v>
      </c>
      <c r="N6" s="69">
        <v>6984.2829419999989</v>
      </c>
      <c r="O6" s="65">
        <f>N6/$N$85</f>
        <v>0.2368576476515577</v>
      </c>
      <c r="P6" s="64"/>
      <c r="Q6" s="70"/>
      <c r="R6" s="64"/>
      <c r="S6" s="70">
        <f>R6/$R$85</f>
        <v>0</v>
      </c>
      <c r="T6" s="70"/>
      <c r="U6" s="70">
        <f>T6/$T$85</f>
        <v>0</v>
      </c>
      <c r="V6" s="71">
        <f>N6+P6+R6+T6</f>
        <v>6984.2829419999989</v>
      </c>
      <c r="W6" s="72">
        <f>V6/$V$85</f>
        <v>0.14049740686575368</v>
      </c>
      <c r="X6" s="73">
        <v>308551.12216162466</v>
      </c>
      <c r="Y6" s="74">
        <f>X6/$X$85</f>
        <v>8.7027025456307611E-2</v>
      </c>
      <c r="Z6" s="60"/>
      <c r="AA6" s="256"/>
      <c r="AB6" s="256"/>
      <c r="AC6" s="256"/>
      <c r="AD6" s="256"/>
      <c r="AE6" s="256"/>
      <c r="AF6" s="256"/>
      <c r="AG6" s="256"/>
      <c r="AH6" s="256"/>
      <c r="AI6" s="256"/>
      <c r="AJ6" s="256"/>
      <c r="AK6" s="256"/>
      <c r="AL6" s="256"/>
      <c r="AM6" s="256"/>
      <c r="AN6" s="256"/>
      <c r="AV6"/>
      <c r="AW6"/>
      <c r="AX6"/>
      <c r="AY6"/>
      <c r="AZ6"/>
      <c r="BA6"/>
      <c r="BB6"/>
      <c r="BC6"/>
    </row>
    <row r="7" spans="1:55" s="61" customFormat="1" ht="19.5" customHeight="1" x14ac:dyDescent="0.2">
      <c r="A7" s="60"/>
      <c r="B7" s="75">
        <v>2</v>
      </c>
      <c r="C7" s="76" t="s">
        <v>81</v>
      </c>
      <c r="D7" s="73">
        <v>177.08999999999992</v>
      </c>
      <c r="E7" s="65">
        <f>D7/$D$85</f>
        <v>3.4202095001441737E-2</v>
      </c>
      <c r="F7" s="64">
        <v>62.519999999999996</v>
      </c>
      <c r="G7" s="65">
        <f>F7/$F$85</f>
        <v>8.3586452416887832E-3</v>
      </c>
      <c r="H7" s="66"/>
      <c r="I7" s="65">
        <f>H7/$H$85</f>
        <v>0</v>
      </c>
      <c r="J7" s="66"/>
      <c r="K7" s="65">
        <f>J7/$J$85</f>
        <v>0</v>
      </c>
      <c r="L7" s="67">
        <f t="shared" si="0"/>
        <v>239.6099999999999</v>
      </c>
      <c r="M7" s="68">
        <f>L7/$L$85</f>
        <v>1.7941932117181682E-2</v>
      </c>
      <c r="N7" s="69">
        <v>1023.7231100000001</v>
      </c>
      <c r="O7" s="65">
        <f>N7/$N$85</f>
        <v>3.4717472028947038E-2</v>
      </c>
      <c r="P7" s="64">
        <v>0.22947299999999998</v>
      </c>
      <c r="Q7" s="70">
        <f>P7/$P$85</f>
        <v>1.3013946213557829E-5</v>
      </c>
      <c r="R7" s="64"/>
      <c r="S7" s="70">
        <f>R7/$R$85</f>
        <v>0</v>
      </c>
      <c r="T7" s="70"/>
      <c r="U7" s="70">
        <f>T7/$T$85</f>
        <v>0</v>
      </c>
      <c r="V7" s="71">
        <f>N7+P7+R7+T7</f>
        <v>1023.9525830000001</v>
      </c>
      <c r="W7" s="72">
        <f>V7/$V$85</f>
        <v>2.059806051096125E-2</v>
      </c>
      <c r="X7" s="73">
        <v>48635.52569794115</v>
      </c>
      <c r="Y7" s="74">
        <f>X7/$X$85</f>
        <v>1.3717678624349687E-2</v>
      </c>
      <c r="Z7" s="60"/>
      <c r="AA7" s="258"/>
      <c r="AB7" s="258"/>
      <c r="AC7" s="255"/>
      <c r="AD7" s="256"/>
      <c r="AE7" s="256"/>
      <c r="AF7" s="256"/>
      <c r="AG7" s="256"/>
      <c r="AH7" s="256"/>
      <c r="AI7" s="256"/>
      <c r="AJ7" s="256"/>
      <c r="AK7" s="256"/>
      <c r="AL7" s="256"/>
      <c r="AM7" s="256"/>
      <c r="AN7" s="256"/>
      <c r="AV7"/>
      <c r="AW7"/>
      <c r="AX7"/>
      <c r="AY7"/>
      <c r="AZ7"/>
      <c r="BA7"/>
      <c r="BB7"/>
      <c r="BC7"/>
    </row>
    <row r="8" spans="1:55" s="61" customFormat="1" ht="19.5" customHeight="1" x14ac:dyDescent="0.2">
      <c r="A8" s="60"/>
      <c r="B8" s="75">
        <v>3</v>
      </c>
      <c r="C8" s="76" t="s">
        <v>82</v>
      </c>
      <c r="D8" s="73">
        <v>35.70000000000001</v>
      </c>
      <c r="E8" s="65">
        <f>D8/$D$85</f>
        <v>6.8948827802330507E-3</v>
      </c>
      <c r="F8" s="64">
        <v>22.928000000000008</v>
      </c>
      <c r="G8" s="65">
        <f>F8/$F$85</f>
        <v>3.065371370784397E-3</v>
      </c>
      <c r="H8" s="66"/>
      <c r="I8" s="65">
        <f>H8/$H$85</f>
        <v>0</v>
      </c>
      <c r="J8" s="66"/>
      <c r="K8" s="65">
        <f>J8/$J$85</f>
        <v>0</v>
      </c>
      <c r="L8" s="67">
        <f t="shared" si="0"/>
        <v>58.628000000000014</v>
      </c>
      <c r="M8" s="68">
        <f>L8/$L$85</f>
        <v>4.3900488133472243E-3</v>
      </c>
      <c r="N8" s="69">
        <v>107.935925</v>
      </c>
      <c r="O8" s="65">
        <f>N8/$N$85</f>
        <v>3.6604257738266986E-3</v>
      </c>
      <c r="P8" s="64">
        <v>25.158849999999994</v>
      </c>
      <c r="Q8" s="70">
        <f>P8/$P$85</f>
        <v>1.4268167527115145E-3</v>
      </c>
      <c r="R8" s="64"/>
      <c r="S8" s="70">
        <f>R8/$R$85</f>
        <v>0</v>
      </c>
      <c r="T8" s="70"/>
      <c r="U8" s="70">
        <f>T8/$T$85</f>
        <v>0</v>
      </c>
      <c r="V8" s="71">
        <f>N8+P8+R8+T8</f>
        <v>133.094775</v>
      </c>
      <c r="W8" s="72">
        <f>V8/$V$85</f>
        <v>2.6773644352853518E-3</v>
      </c>
      <c r="X8" s="73">
        <v>12167.427586231819</v>
      </c>
      <c r="Y8" s="74">
        <f>X8/$X$85</f>
        <v>3.4318301060337988E-3</v>
      </c>
      <c r="Z8" s="60"/>
      <c r="AA8" s="258"/>
      <c r="AB8" s="256"/>
      <c r="AC8" s="256"/>
      <c r="AD8" s="256"/>
      <c r="AE8" s="256"/>
      <c r="AF8" s="256"/>
      <c r="AG8" s="256"/>
      <c r="AH8" s="256"/>
      <c r="AI8" s="256"/>
      <c r="AJ8" s="256"/>
      <c r="AK8" s="256"/>
      <c r="AL8" s="256"/>
      <c r="AM8" s="256"/>
      <c r="AN8" s="256"/>
      <c r="AV8"/>
      <c r="AW8"/>
      <c r="AX8"/>
      <c r="AY8"/>
      <c r="AZ8"/>
      <c r="BA8"/>
      <c r="BB8"/>
      <c r="BC8"/>
    </row>
    <row r="9" spans="1:55" s="61" customFormat="1" ht="19.5" customHeight="1" x14ac:dyDescent="0.2">
      <c r="A9" s="60"/>
      <c r="B9" s="75">
        <v>4</v>
      </c>
      <c r="C9" s="76" t="s">
        <v>145</v>
      </c>
      <c r="D9" s="73">
        <v>192.4499999999999</v>
      </c>
      <c r="E9" s="65">
        <f>D9/$D$85</f>
        <v>3.7168632802684863E-2</v>
      </c>
      <c r="F9" s="64">
        <v>15.620000000000012</v>
      </c>
      <c r="G9" s="65">
        <f>F9/$F$85</f>
        <v>2.0883243550092593E-3</v>
      </c>
      <c r="H9" s="66"/>
      <c r="I9" s="65">
        <f>H9/$H$85</f>
        <v>0</v>
      </c>
      <c r="J9" s="66"/>
      <c r="K9" s="65">
        <f>J9/$J$85</f>
        <v>0</v>
      </c>
      <c r="L9" s="67">
        <f t="shared" si="0"/>
        <v>208.06999999999991</v>
      </c>
      <c r="M9" s="68">
        <f>L9/$L$85</f>
        <v>1.5580225431417691E-2</v>
      </c>
      <c r="N9" s="69">
        <v>1173.0610629999999</v>
      </c>
      <c r="O9" s="65">
        <f>N9/$N$85</f>
        <v>3.9781962764276535E-2</v>
      </c>
      <c r="P9" s="64"/>
      <c r="Q9" s="70"/>
      <c r="R9" s="64"/>
      <c r="S9" s="70">
        <f>R9/$R$85</f>
        <v>0</v>
      </c>
      <c r="T9" s="70"/>
      <c r="U9" s="70">
        <f>T9/$T$85</f>
        <v>0</v>
      </c>
      <c r="V9" s="71">
        <f>N9+P9+R9+T9</f>
        <v>1173.0610629999999</v>
      </c>
      <c r="W9" s="72">
        <f>V9/$V$85</f>
        <v>2.3597560238515971E-2</v>
      </c>
      <c r="X9" s="73">
        <v>32558.792815996057</v>
      </c>
      <c r="Y9" s="74">
        <f>X9/$X$85</f>
        <v>9.1832266607025925E-3</v>
      </c>
      <c r="Z9" s="60"/>
      <c r="AA9" s="258"/>
      <c r="AB9" s="256"/>
      <c r="AC9" s="255"/>
      <c r="AD9" s="256"/>
      <c r="AE9" s="256"/>
      <c r="AF9" s="256"/>
      <c r="AG9" s="256"/>
      <c r="AH9" s="256"/>
      <c r="AI9" s="256"/>
      <c r="AJ9" s="256"/>
      <c r="AK9" s="256"/>
      <c r="AL9" s="256"/>
      <c r="AM9" s="256"/>
      <c r="AN9" s="256"/>
      <c r="AV9"/>
      <c r="AW9"/>
      <c r="AX9"/>
      <c r="AY9"/>
      <c r="AZ9"/>
      <c r="BA9"/>
      <c r="BB9"/>
      <c r="BC9"/>
    </row>
    <row r="10" spans="1:55" s="61" customFormat="1" ht="19.5" customHeight="1" thickBot="1" x14ac:dyDescent="0.25">
      <c r="A10" s="60"/>
      <c r="B10" s="75">
        <v>5</v>
      </c>
      <c r="C10" s="76" t="s">
        <v>83</v>
      </c>
      <c r="D10" s="73">
        <v>114</v>
      </c>
      <c r="E10" s="65">
        <f>D10/$D$85</f>
        <v>2.2017272743601331E-2</v>
      </c>
      <c r="F10" s="64"/>
      <c r="G10" s="65"/>
      <c r="H10" s="66"/>
      <c r="I10" s="65">
        <f>H10/$H$85</f>
        <v>0</v>
      </c>
      <c r="J10" s="66"/>
      <c r="K10" s="65">
        <f>J10/$J$85</f>
        <v>0</v>
      </c>
      <c r="L10" s="67">
        <f t="shared" si="0"/>
        <v>114</v>
      </c>
      <c r="M10" s="68">
        <f>L10/$L$85</f>
        <v>8.5362892256529901E-3</v>
      </c>
      <c r="N10" s="69">
        <v>730.79483499999992</v>
      </c>
      <c r="O10" s="65">
        <f>N10/$N$85</f>
        <v>2.4783409688789247E-2</v>
      </c>
      <c r="P10" s="64"/>
      <c r="Q10" s="70"/>
      <c r="R10" s="64"/>
      <c r="S10" s="70">
        <f>R10/$R$85</f>
        <v>0</v>
      </c>
      <c r="T10" s="70"/>
      <c r="U10" s="70">
        <f>T10/$T$85</f>
        <v>0</v>
      </c>
      <c r="V10" s="71">
        <f>N10+P10+R10+T10</f>
        <v>730.79483499999992</v>
      </c>
      <c r="W10" s="72">
        <f>V10/$V$85</f>
        <v>1.4700833302578757E-2</v>
      </c>
      <c r="X10" s="73">
        <v>20004.732331970397</v>
      </c>
      <c r="Y10" s="74">
        <f>X10/$X$85</f>
        <v>5.6423465184776266E-3</v>
      </c>
      <c r="Z10" s="60"/>
      <c r="AA10" s="258"/>
      <c r="AB10" s="256"/>
      <c r="AC10" s="256"/>
      <c r="AD10" s="256"/>
      <c r="AE10" s="256"/>
      <c r="AF10" s="256"/>
      <c r="AG10" s="256"/>
      <c r="AH10" s="256"/>
      <c r="AI10" s="256"/>
      <c r="AJ10" s="256"/>
      <c r="AK10" s="256"/>
      <c r="AL10" s="256"/>
      <c r="AM10" s="256"/>
      <c r="AN10" s="256"/>
      <c r="AV10"/>
      <c r="AW10"/>
      <c r="AX10"/>
      <c r="AY10"/>
      <c r="AZ10"/>
      <c r="BA10"/>
      <c r="BB10"/>
      <c r="BC10"/>
    </row>
    <row r="11" spans="1:55" s="88" customFormat="1" ht="19.5" customHeight="1" thickTop="1" thickBot="1" x14ac:dyDescent="0.25">
      <c r="A11" s="77"/>
      <c r="B11" s="78"/>
      <c r="C11" s="79" t="s">
        <v>2</v>
      </c>
      <c r="D11" s="80">
        <f>SUM(D6:D10)</f>
        <v>1527.6000000000006</v>
      </c>
      <c r="E11" s="81"/>
      <c r="F11" s="80">
        <f>SUM(F6:F10)</f>
        <v>119.74800000000002</v>
      </c>
      <c r="G11" s="81"/>
      <c r="H11" s="80">
        <f>SUM(H6:H10)</f>
        <v>0</v>
      </c>
      <c r="I11" s="81"/>
      <c r="J11" s="80">
        <f>SUM(J6:J10)</f>
        <v>0</v>
      </c>
      <c r="K11" s="81"/>
      <c r="L11" s="82">
        <f t="shared" si="0"/>
        <v>1647.3480000000006</v>
      </c>
      <c r="M11" s="83">
        <f>SUM(M6:M10)</f>
        <v>0.12335297353772812</v>
      </c>
      <c r="N11" s="84">
        <f>SUM(N6:N10)</f>
        <v>10019.797874999998</v>
      </c>
      <c r="O11" s="81"/>
      <c r="P11" s="80">
        <f>SUM(P6:P10)</f>
        <v>25.388322999999993</v>
      </c>
      <c r="Q11" s="81"/>
      <c r="R11" s="80">
        <f>SUM(R6:R10)</f>
        <v>0</v>
      </c>
      <c r="S11" s="81"/>
      <c r="T11" s="80">
        <f>SUM(T6:T10)</f>
        <v>0</v>
      </c>
      <c r="U11" s="81"/>
      <c r="V11" s="82">
        <f>SUM(V6:V10)</f>
        <v>10045.186197999999</v>
      </c>
      <c r="W11" s="85">
        <f>SUM(W6:W10)</f>
        <v>0.20207122535309502</v>
      </c>
      <c r="X11" s="86">
        <f>SUM(X6:X10)</f>
        <v>421917.6005937641</v>
      </c>
      <c r="Y11" s="87">
        <f>SUM(Y6:Y10)</f>
        <v>0.11900210736587133</v>
      </c>
      <c r="Z11" s="77"/>
      <c r="AA11" s="258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61"/>
      <c r="AP11" s="61"/>
      <c r="AQ11" s="61"/>
      <c r="AR11" s="61"/>
      <c r="AS11" s="61"/>
      <c r="AT11" s="61"/>
      <c r="AU11" s="61"/>
      <c r="AV11"/>
      <c r="AW11"/>
      <c r="AX11"/>
      <c r="AY11"/>
      <c r="AZ11"/>
      <c r="BA11"/>
      <c r="BB11"/>
      <c r="BC11"/>
    </row>
    <row r="12" spans="1:55" s="61" customFormat="1" ht="14.25" customHeight="1" x14ac:dyDescent="0.2">
      <c r="A12" s="60"/>
      <c r="B12" s="89"/>
      <c r="C12" s="60"/>
      <c r="D12" s="90"/>
      <c r="E12" s="91"/>
      <c r="F12" s="90"/>
      <c r="G12" s="91"/>
      <c r="H12" s="91"/>
      <c r="I12" s="91"/>
      <c r="J12" s="91"/>
      <c r="K12" s="91"/>
      <c r="L12" s="60"/>
      <c r="M12" s="92"/>
      <c r="N12" s="93"/>
      <c r="O12" s="91"/>
      <c r="P12" s="93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V12"/>
      <c r="AW12"/>
      <c r="AX12"/>
      <c r="AY12"/>
      <c r="AZ12"/>
      <c r="BA12"/>
      <c r="BB12"/>
      <c r="BC12"/>
    </row>
    <row r="13" spans="1:55" s="61" customFormat="1" ht="19.5" customHeight="1" thickBot="1" x14ac:dyDescent="0.25">
      <c r="A13" s="60"/>
      <c r="B13" s="94" t="s">
        <v>191</v>
      </c>
      <c r="C13" s="60"/>
      <c r="D13" s="91"/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60"/>
      <c r="Y13" s="60"/>
      <c r="Z13" s="60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  <c r="AK13" s="256"/>
      <c r="AL13" s="256"/>
      <c r="AM13" s="256"/>
      <c r="AN13" s="256"/>
      <c r="AV13"/>
      <c r="AW13"/>
      <c r="AX13"/>
      <c r="AY13"/>
      <c r="AZ13"/>
      <c r="BA13"/>
      <c r="BB13"/>
      <c r="BC13"/>
    </row>
    <row r="14" spans="1:55" s="61" customFormat="1" ht="19.5" customHeight="1" x14ac:dyDescent="0.2">
      <c r="A14" s="60"/>
      <c r="B14" s="367" t="s">
        <v>5</v>
      </c>
      <c r="C14" s="351" t="s">
        <v>8</v>
      </c>
      <c r="D14" s="362" t="s">
        <v>177</v>
      </c>
      <c r="E14" s="360"/>
      <c r="F14" s="360"/>
      <c r="G14" s="360"/>
      <c r="H14" s="360"/>
      <c r="I14" s="360"/>
      <c r="J14" s="360"/>
      <c r="K14" s="360"/>
      <c r="L14" s="360"/>
      <c r="M14" s="361"/>
      <c r="N14" s="362" t="s">
        <v>178</v>
      </c>
      <c r="O14" s="360"/>
      <c r="P14" s="360"/>
      <c r="Q14" s="360"/>
      <c r="R14" s="360"/>
      <c r="S14" s="360"/>
      <c r="T14" s="360"/>
      <c r="U14" s="360"/>
      <c r="V14" s="360"/>
      <c r="W14" s="361"/>
      <c r="X14" s="362" t="s">
        <v>171</v>
      </c>
      <c r="Y14" s="361"/>
      <c r="Z14" s="60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62"/>
      <c r="AP14" s="62"/>
      <c r="AQ14" s="62"/>
      <c r="AR14" s="62"/>
      <c r="AS14" s="62"/>
      <c r="AT14" s="62"/>
      <c r="AV14"/>
      <c r="AW14"/>
      <c r="AX14"/>
      <c r="AY14"/>
      <c r="AZ14"/>
      <c r="BA14"/>
      <c r="BB14"/>
      <c r="BC14"/>
    </row>
    <row r="15" spans="1:55" s="61" customFormat="1" ht="19.5" customHeight="1" x14ac:dyDescent="0.2">
      <c r="A15" s="60"/>
      <c r="B15" s="373"/>
      <c r="C15" s="352"/>
      <c r="D15" s="317" t="s">
        <v>0</v>
      </c>
      <c r="E15" s="314" t="s">
        <v>6</v>
      </c>
      <c r="F15" s="315" t="s">
        <v>1</v>
      </c>
      <c r="G15" s="314" t="s">
        <v>6</v>
      </c>
      <c r="H15" s="315" t="s">
        <v>66</v>
      </c>
      <c r="I15" s="314" t="s">
        <v>6</v>
      </c>
      <c r="J15" s="318" t="s">
        <v>77</v>
      </c>
      <c r="K15" s="318" t="s">
        <v>6</v>
      </c>
      <c r="L15" s="315" t="s">
        <v>2</v>
      </c>
      <c r="M15" s="316" t="s">
        <v>6</v>
      </c>
      <c r="N15" s="317" t="s">
        <v>0</v>
      </c>
      <c r="O15" s="314" t="s">
        <v>6</v>
      </c>
      <c r="P15" s="315" t="s">
        <v>1</v>
      </c>
      <c r="Q15" s="314" t="s">
        <v>6</v>
      </c>
      <c r="R15" s="315" t="s">
        <v>66</v>
      </c>
      <c r="S15" s="314" t="s">
        <v>6</v>
      </c>
      <c r="T15" s="318" t="s">
        <v>77</v>
      </c>
      <c r="U15" s="318" t="s">
        <v>6</v>
      </c>
      <c r="V15" s="315" t="s">
        <v>2</v>
      </c>
      <c r="W15" s="316" t="s">
        <v>6</v>
      </c>
      <c r="X15" s="322" t="s">
        <v>29</v>
      </c>
      <c r="Y15" s="320" t="s">
        <v>6</v>
      </c>
      <c r="Z15" s="60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63"/>
      <c r="AO15" s="62"/>
      <c r="AP15" s="62"/>
      <c r="AQ15" s="62"/>
      <c r="AR15" s="62"/>
      <c r="AS15" s="229"/>
      <c r="AT15" s="62"/>
      <c r="AV15"/>
      <c r="AW15"/>
      <c r="AX15"/>
      <c r="AY15"/>
      <c r="AZ15"/>
      <c r="BA15"/>
      <c r="BB15"/>
      <c r="BC15"/>
    </row>
    <row r="16" spans="1:55" s="61" customFormat="1" ht="19.5" customHeight="1" x14ac:dyDescent="0.2">
      <c r="A16" s="60"/>
      <c r="B16" s="100">
        <v>6</v>
      </c>
      <c r="C16" s="225" t="s">
        <v>84</v>
      </c>
      <c r="D16" s="64"/>
      <c r="E16" s="65"/>
      <c r="F16" s="64">
        <v>23.000000000000004</v>
      </c>
      <c r="G16" s="65">
        <f>F16/$F$85</f>
        <v>3.0749974497575505E-3</v>
      </c>
      <c r="H16" s="64"/>
      <c r="I16" s="65"/>
      <c r="J16" s="64"/>
      <c r="K16" s="65"/>
      <c r="L16" s="64">
        <f>D16+F16+H16+J16</f>
        <v>23.000000000000004</v>
      </c>
      <c r="M16" s="74">
        <f t="shared" ref="M16:M47" si="1">L16/$L$85</f>
        <v>1.7222337911405156E-3</v>
      </c>
      <c r="N16" s="69"/>
      <c r="O16" s="65"/>
      <c r="P16" s="64">
        <v>91.880421999999982</v>
      </c>
      <c r="Q16" s="65">
        <f>P16/$P$85</f>
        <v>5.2107518966806356E-3</v>
      </c>
      <c r="R16" s="64"/>
      <c r="S16" s="70"/>
      <c r="T16" s="64"/>
      <c r="U16" s="70"/>
      <c r="V16" s="95">
        <f>N16+P16+R16+T16</f>
        <v>91.880421999999982</v>
      </c>
      <c r="W16" s="72">
        <f t="shared" ref="W16:W47" si="2">V16/$V$85</f>
        <v>1.8482872386373528E-3</v>
      </c>
      <c r="X16" s="96">
        <v>5543.670626061552</v>
      </c>
      <c r="Y16" s="74">
        <f t="shared" ref="Y16:Y47" si="3">X16/$X$85</f>
        <v>1.5635955601643473E-3</v>
      </c>
      <c r="Z16" s="60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  <c r="AK16" s="255"/>
      <c r="AL16" s="255"/>
      <c r="AM16" s="255"/>
      <c r="AN16" s="255"/>
      <c r="AO16" s="230"/>
      <c r="AP16" s="230"/>
      <c r="AQ16" s="230"/>
      <c r="AR16" s="230"/>
      <c r="AS16" s="230"/>
      <c r="AT16" s="230"/>
      <c r="AV16"/>
      <c r="AW16"/>
      <c r="AX16"/>
      <c r="AY16"/>
      <c r="AZ16"/>
      <c r="BA16"/>
      <c r="BB16"/>
      <c r="BC16"/>
    </row>
    <row r="17" spans="1:55" s="61" customFormat="1" ht="19.5" customHeight="1" x14ac:dyDescent="0.2">
      <c r="A17" s="60"/>
      <c r="B17" s="100">
        <v>7</v>
      </c>
      <c r="C17" s="225" t="s">
        <v>112</v>
      </c>
      <c r="D17" s="342"/>
      <c r="E17" s="65"/>
      <c r="F17" s="64">
        <v>37.5</v>
      </c>
      <c r="G17" s="65">
        <f>F17/$F$85</f>
        <v>5.0135827985177449E-3</v>
      </c>
      <c r="H17" s="64"/>
      <c r="I17" s="65"/>
      <c r="J17" s="64"/>
      <c r="K17" s="65"/>
      <c r="L17" s="64">
        <f t="shared" ref="L17:L77" si="4">D17+F17+H17+J17</f>
        <v>37.5</v>
      </c>
      <c r="M17" s="74">
        <f t="shared" si="1"/>
        <v>2.8079898768595358E-3</v>
      </c>
      <c r="N17" s="69"/>
      <c r="O17" s="65"/>
      <c r="P17" s="64">
        <v>28.871009999999998</v>
      </c>
      <c r="Q17" s="65">
        <f>P17/$P$85</f>
        <v>1.6373419586229764E-3</v>
      </c>
      <c r="R17" s="64"/>
      <c r="S17" s="70"/>
      <c r="T17" s="64"/>
      <c r="U17" s="70"/>
      <c r="V17" s="95">
        <f t="shared" ref="V17:V40" si="5">N17+P17+R17+T17</f>
        <v>28.871009999999998</v>
      </c>
      <c r="W17" s="72">
        <f t="shared" si="2"/>
        <v>5.807757320658737E-4</v>
      </c>
      <c r="X17" s="96">
        <v>108.10511190661109</v>
      </c>
      <c r="Y17" s="74">
        <f t="shared" si="3"/>
        <v>3.0491110386970205E-5</v>
      </c>
      <c r="Z17" s="60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5"/>
      <c r="AL17" s="255"/>
      <c r="AM17" s="255"/>
      <c r="AN17" s="255"/>
      <c r="AO17" s="230"/>
      <c r="AP17" s="230"/>
      <c r="AQ17" s="230"/>
      <c r="AR17" s="230"/>
      <c r="AS17" s="230"/>
      <c r="AT17" s="230"/>
      <c r="AV17"/>
      <c r="AW17"/>
      <c r="AX17"/>
      <c r="AY17"/>
      <c r="AZ17"/>
      <c r="BA17"/>
      <c r="BB17"/>
      <c r="BC17"/>
    </row>
    <row r="18" spans="1:55" s="97" customFormat="1" ht="19.5" customHeight="1" x14ac:dyDescent="0.2">
      <c r="A18" s="91"/>
      <c r="B18" s="100">
        <v>8</v>
      </c>
      <c r="C18" s="225" t="s">
        <v>163</v>
      </c>
      <c r="D18" s="342"/>
      <c r="E18" s="65"/>
      <c r="F18" s="64">
        <v>21.709999999999997</v>
      </c>
      <c r="G18" s="65">
        <f>F18/$F$85</f>
        <v>2.9025302014885393E-3</v>
      </c>
      <c r="H18" s="64"/>
      <c r="I18" s="65"/>
      <c r="J18" s="64"/>
      <c r="K18" s="65"/>
      <c r="L18" s="64">
        <f t="shared" si="4"/>
        <v>21.709999999999997</v>
      </c>
      <c r="M18" s="74">
        <f t="shared" si="1"/>
        <v>1.6256389393765472E-3</v>
      </c>
      <c r="N18" s="69"/>
      <c r="O18" s="65"/>
      <c r="P18" s="64">
        <v>53.984362000000004</v>
      </c>
      <c r="Q18" s="65">
        <f>P18/$P$85</f>
        <v>3.0615784141979027E-3</v>
      </c>
      <c r="R18" s="64"/>
      <c r="S18" s="70"/>
      <c r="T18" s="64"/>
      <c r="U18" s="70"/>
      <c r="V18" s="95">
        <f t="shared" si="5"/>
        <v>53.984362000000004</v>
      </c>
      <c r="W18" s="72">
        <f t="shared" si="2"/>
        <v>1.0859615704701406E-3</v>
      </c>
      <c r="X18" s="96">
        <v>136.74421144494588</v>
      </c>
      <c r="Y18" s="74">
        <f t="shared" si="3"/>
        <v>3.8568785253642181E-5</v>
      </c>
      <c r="Z18" s="91"/>
      <c r="AA18" s="256"/>
      <c r="AB18" s="256"/>
      <c r="AC18" s="268"/>
      <c r="AD18" s="256"/>
      <c r="AE18" s="256"/>
      <c r="AF18" s="256"/>
      <c r="AG18" s="256"/>
      <c r="AH18" s="256"/>
      <c r="AI18" s="256"/>
      <c r="AJ18" s="256"/>
      <c r="AK18" s="255"/>
      <c r="AL18" s="255"/>
      <c r="AM18" s="255"/>
      <c r="AN18" s="255"/>
      <c r="AO18" s="230"/>
      <c r="AP18" s="230"/>
      <c r="AQ18" s="230"/>
      <c r="AR18" s="230"/>
      <c r="AS18" s="230"/>
      <c r="AT18" s="230"/>
      <c r="AU18" s="61"/>
      <c r="AV18"/>
      <c r="AW18"/>
      <c r="AX18"/>
      <c r="AY18"/>
      <c r="AZ18"/>
      <c r="BA18"/>
      <c r="BB18"/>
      <c r="BC18"/>
    </row>
    <row r="19" spans="1:55" s="97" customFormat="1" ht="19.5" customHeight="1" x14ac:dyDescent="0.2">
      <c r="A19" s="91"/>
      <c r="B19" s="100">
        <v>9</v>
      </c>
      <c r="C19" s="225" t="s">
        <v>147</v>
      </c>
      <c r="D19" s="64">
        <v>20</v>
      </c>
      <c r="E19" s="65">
        <f>D19/$D$78</f>
        <v>5.4792223778017003E-3</v>
      </c>
      <c r="F19" s="64"/>
      <c r="G19" s="65"/>
      <c r="H19" s="64"/>
      <c r="I19" s="65"/>
      <c r="J19" s="64"/>
      <c r="K19" s="65"/>
      <c r="L19" s="64">
        <f t="shared" si="4"/>
        <v>20</v>
      </c>
      <c r="M19" s="74">
        <f t="shared" si="1"/>
        <v>1.4975946009917526E-3</v>
      </c>
      <c r="N19" s="69">
        <v>118.31964599999999</v>
      </c>
      <c r="O19" s="65">
        <f>N19/$N$85</f>
        <v>4.0125683989686569E-3</v>
      </c>
      <c r="P19" s="64"/>
      <c r="Q19" s="65"/>
      <c r="R19" s="64"/>
      <c r="S19" s="70"/>
      <c r="T19" s="64"/>
      <c r="U19" s="70"/>
      <c r="V19" s="95">
        <f t="shared" si="5"/>
        <v>118.31964599999999</v>
      </c>
      <c r="W19" s="72">
        <f t="shared" si="2"/>
        <v>2.380144616465618E-3</v>
      </c>
      <c r="X19" s="96">
        <v>6474.1479094211354</v>
      </c>
      <c r="Y19" s="74">
        <f t="shared" si="3"/>
        <v>1.8260372251245978E-3</v>
      </c>
      <c r="Z19" s="91"/>
      <c r="AA19" s="256"/>
      <c r="AB19" s="256"/>
      <c r="AC19" s="268"/>
      <c r="AD19" s="256"/>
      <c r="AE19" s="256"/>
      <c r="AF19" s="256"/>
      <c r="AG19" s="256"/>
      <c r="AH19" s="256"/>
      <c r="AI19" s="256"/>
      <c r="AJ19" s="256"/>
      <c r="AK19" s="255"/>
      <c r="AL19" s="255"/>
      <c r="AM19" s="255"/>
      <c r="AN19" s="255"/>
      <c r="AO19" s="98"/>
      <c r="AP19" s="98"/>
      <c r="AQ19" s="98"/>
      <c r="AR19" s="98"/>
      <c r="AS19" s="98"/>
      <c r="AT19" s="98"/>
      <c r="AV19"/>
      <c r="AW19"/>
      <c r="AX19"/>
      <c r="AY19"/>
      <c r="AZ19"/>
      <c r="BA19"/>
      <c r="BB19"/>
      <c r="BC19"/>
    </row>
    <row r="20" spans="1:55" s="97" customFormat="1" ht="19.5" customHeight="1" x14ac:dyDescent="0.2">
      <c r="A20" s="91"/>
      <c r="B20" s="100">
        <v>10</v>
      </c>
      <c r="C20" s="225" t="s">
        <v>85</v>
      </c>
      <c r="D20" s="64">
        <v>3</v>
      </c>
      <c r="E20" s="65">
        <f>D20/$D$78</f>
        <v>8.2188335667025499E-4</v>
      </c>
      <c r="F20" s="64"/>
      <c r="G20" s="65"/>
      <c r="H20" s="64"/>
      <c r="I20" s="65"/>
      <c r="J20" s="64"/>
      <c r="K20" s="65"/>
      <c r="L20" s="64">
        <f t="shared" si="4"/>
        <v>3</v>
      </c>
      <c r="M20" s="74">
        <f t="shared" si="1"/>
        <v>2.2463919014876287E-4</v>
      </c>
      <c r="N20" s="69">
        <v>8.852169</v>
      </c>
      <c r="O20" s="65">
        <f>N20/$N$85</f>
        <v>3.0020317667050811E-4</v>
      </c>
      <c r="P20" s="64"/>
      <c r="Q20" s="65"/>
      <c r="R20" s="64"/>
      <c r="S20" s="70"/>
      <c r="T20" s="64"/>
      <c r="U20" s="70"/>
      <c r="V20" s="95">
        <f t="shared" si="5"/>
        <v>8.852169</v>
      </c>
      <c r="W20" s="72">
        <f t="shared" si="2"/>
        <v>1.7807222301352926E-4</v>
      </c>
      <c r="X20" s="96">
        <v>359.59125231463281</v>
      </c>
      <c r="Y20" s="74">
        <f t="shared" si="3"/>
        <v>1.014229241812922E-4</v>
      </c>
      <c r="Z20" s="91"/>
      <c r="AA20" s="256"/>
      <c r="AB20" s="256"/>
      <c r="AC20" s="268"/>
      <c r="AD20" s="255"/>
      <c r="AE20" s="256"/>
      <c r="AF20" s="256"/>
      <c r="AG20" s="256"/>
      <c r="AH20" s="256"/>
      <c r="AI20" s="256"/>
      <c r="AJ20" s="256"/>
      <c r="AK20" s="255"/>
      <c r="AL20" s="255"/>
      <c r="AM20" s="255"/>
      <c r="AN20" s="255"/>
      <c r="AO20" s="98"/>
      <c r="AP20" s="98"/>
      <c r="AQ20" s="98"/>
      <c r="AR20" s="98"/>
      <c r="AS20" s="98"/>
      <c r="AT20" s="98"/>
      <c r="AV20"/>
      <c r="AW20"/>
      <c r="AX20"/>
      <c r="AY20"/>
      <c r="AZ20"/>
      <c r="BA20"/>
      <c r="BB20"/>
      <c r="BC20"/>
    </row>
    <row r="21" spans="1:55" s="61" customFormat="1" ht="19.5" customHeight="1" x14ac:dyDescent="0.2">
      <c r="A21" s="60"/>
      <c r="B21" s="100">
        <v>11</v>
      </c>
      <c r="C21" s="225" t="s">
        <v>166</v>
      </c>
      <c r="D21" s="64">
        <v>1.7999999999999996</v>
      </c>
      <c r="E21" s="65">
        <f>D21/$D$78</f>
        <v>4.9313001400215289E-4</v>
      </c>
      <c r="F21" s="64"/>
      <c r="G21" s="65"/>
      <c r="H21" s="64"/>
      <c r="I21" s="65"/>
      <c r="J21" s="64"/>
      <c r="K21" s="65"/>
      <c r="L21" s="64">
        <f t="shared" si="4"/>
        <v>1.7999999999999996</v>
      </c>
      <c r="M21" s="74">
        <f t="shared" si="1"/>
        <v>1.3478351408925768E-4</v>
      </c>
      <c r="N21" s="69">
        <v>4.7061050000000009</v>
      </c>
      <c r="O21" s="65">
        <f>N21/$N$85</f>
        <v>1.5959790992975417E-4</v>
      </c>
      <c r="P21" s="64"/>
      <c r="Q21" s="65"/>
      <c r="R21" s="64"/>
      <c r="S21" s="70"/>
      <c r="T21" s="64"/>
      <c r="U21" s="70"/>
      <c r="V21" s="95">
        <f t="shared" si="5"/>
        <v>4.7061050000000009</v>
      </c>
      <c r="W21" s="72">
        <f t="shared" si="2"/>
        <v>9.466906687898584E-5</v>
      </c>
      <c r="X21" s="96">
        <v>36555.952984603333</v>
      </c>
      <c r="Y21" s="74">
        <f t="shared" si="3"/>
        <v>1.031062803688073E-2</v>
      </c>
      <c r="Z21" s="60"/>
      <c r="AA21" s="256"/>
      <c r="AB21" s="256"/>
      <c r="AC21" s="268"/>
      <c r="AD21" s="256"/>
      <c r="AE21" s="256"/>
      <c r="AF21" s="256"/>
      <c r="AG21" s="256"/>
      <c r="AH21" s="256"/>
      <c r="AI21" s="256"/>
      <c r="AJ21" s="256"/>
      <c r="AK21" s="255"/>
      <c r="AL21" s="255"/>
      <c r="AM21" s="255"/>
      <c r="AN21" s="255"/>
      <c r="AO21" s="230"/>
      <c r="AP21" s="230"/>
      <c r="AQ21" s="230"/>
      <c r="AR21" s="230"/>
      <c r="AS21" s="230"/>
      <c r="AT21" s="230"/>
      <c r="AV21"/>
      <c r="AW21"/>
      <c r="AX21"/>
      <c r="AY21"/>
      <c r="AZ21"/>
      <c r="BA21"/>
      <c r="BB21"/>
      <c r="BC21"/>
    </row>
    <row r="22" spans="1:55" s="61" customFormat="1" ht="19.5" customHeight="1" x14ac:dyDescent="0.2">
      <c r="A22" s="60"/>
      <c r="B22" s="100">
        <v>12</v>
      </c>
      <c r="C22" s="225" t="s">
        <v>114</v>
      </c>
      <c r="D22" s="64"/>
      <c r="E22" s="65"/>
      <c r="F22" s="64">
        <v>15.820000000000004</v>
      </c>
      <c r="G22" s="65">
        <f>F22/$F$85</f>
        <v>2.1150634632680198E-3</v>
      </c>
      <c r="H22" s="64"/>
      <c r="I22" s="65"/>
      <c r="J22" s="64"/>
      <c r="K22" s="65"/>
      <c r="L22" s="64">
        <f t="shared" si="4"/>
        <v>15.820000000000004</v>
      </c>
      <c r="M22" s="74">
        <f t="shared" si="1"/>
        <v>1.1845973293844764E-3</v>
      </c>
      <c r="N22" s="69"/>
      <c r="O22" s="65"/>
      <c r="P22" s="64">
        <v>70.035077999999999</v>
      </c>
      <c r="Q22" s="65">
        <f>P22/$P$85</f>
        <v>3.971851756652536E-3</v>
      </c>
      <c r="R22" s="64"/>
      <c r="S22" s="70"/>
      <c r="T22" s="64"/>
      <c r="U22" s="70"/>
      <c r="V22" s="95">
        <f t="shared" si="5"/>
        <v>70.035077999999999</v>
      </c>
      <c r="W22" s="72">
        <f t="shared" si="2"/>
        <v>1.4088413843416135E-3</v>
      </c>
      <c r="X22" s="96">
        <v>3118.2192710590675</v>
      </c>
      <c r="Y22" s="74">
        <f t="shared" si="3"/>
        <v>8.7949557914314847E-4</v>
      </c>
      <c r="Z22" s="60"/>
      <c r="AA22" s="256"/>
      <c r="AB22" s="256"/>
      <c r="AC22" s="268"/>
      <c r="AD22" s="255"/>
      <c r="AE22" s="256"/>
      <c r="AF22" s="256"/>
      <c r="AG22" s="256"/>
      <c r="AH22" s="256"/>
      <c r="AI22" s="256"/>
      <c r="AJ22" s="256"/>
      <c r="AK22" s="255"/>
      <c r="AL22" s="255"/>
      <c r="AM22" s="255"/>
      <c r="AN22" s="255"/>
      <c r="AO22" s="230"/>
      <c r="AP22" s="230"/>
      <c r="AQ22" s="230"/>
      <c r="AR22" s="230"/>
      <c r="AS22" s="230"/>
      <c r="AT22" s="230"/>
      <c r="AV22"/>
      <c r="AW22"/>
      <c r="AX22"/>
      <c r="AY22"/>
      <c r="AZ22"/>
      <c r="BA22"/>
      <c r="BB22"/>
      <c r="BC22"/>
    </row>
    <row r="23" spans="1:55" s="61" customFormat="1" ht="19.5" customHeight="1" x14ac:dyDescent="0.2">
      <c r="A23" s="60"/>
      <c r="B23" s="100">
        <v>13</v>
      </c>
      <c r="C23" s="225" t="s">
        <v>164</v>
      </c>
      <c r="D23" s="64">
        <v>19.682999999999989</v>
      </c>
      <c r="E23" s="65">
        <f t="shared" ref="E23:E40" si="6">D23/$D$78</f>
        <v>5.3923767031135404E-3</v>
      </c>
      <c r="F23" s="64"/>
      <c r="G23" s="65"/>
      <c r="H23" s="64"/>
      <c r="I23" s="65"/>
      <c r="J23" s="64"/>
      <c r="K23" s="65"/>
      <c r="L23" s="64">
        <f t="shared" si="4"/>
        <v>19.682999999999989</v>
      </c>
      <c r="M23" s="74">
        <f t="shared" si="1"/>
        <v>1.4738577265660325E-3</v>
      </c>
      <c r="N23" s="69">
        <v>139.67780000000002</v>
      </c>
      <c r="O23" s="65">
        <f t="shared" ref="O23:O40" si="7">N23/$N$85</f>
        <v>4.7368864365725403E-3</v>
      </c>
      <c r="P23" s="64"/>
      <c r="Q23" s="65"/>
      <c r="R23" s="64"/>
      <c r="S23" s="70"/>
      <c r="T23" s="64"/>
      <c r="U23" s="70"/>
      <c r="V23" s="95">
        <f t="shared" si="5"/>
        <v>139.67780000000002</v>
      </c>
      <c r="W23" s="72">
        <f t="shared" si="2"/>
        <v>2.8097900471216871E-3</v>
      </c>
      <c r="X23" s="96">
        <v>5008.032503576148</v>
      </c>
      <c r="Y23" s="74">
        <f t="shared" si="3"/>
        <v>1.4125185127229567E-3</v>
      </c>
      <c r="Z23" s="60"/>
      <c r="AA23" s="256"/>
      <c r="AB23" s="256"/>
      <c r="AC23" s="268"/>
      <c r="AD23" s="255"/>
      <c r="AE23" s="256"/>
      <c r="AF23" s="256"/>
      <c r="AG23" s="256"/>
      <c r="AH23" s="256"/>
      <c r="AI23" s="256"/>
      <c r="AJ23" s="256"/>
      <c r="AK23" s="255"/>
      <c r="AL23" s="255"/>
      <c r="AM23" s="255"/>
      <c r="AN23" s="255"/>
      <c r="AO23" s="230"/>
      <c r="AP23" s="230"/>
      <c r="AQ23" s="230"/>
      <c r="AR23" s="230"/>
      <c r="AS23" s="230"/>
      <c r="AT23" s="230"/>
      <c r="AV23"/>
      <c r="AW23"/>
      <c r="AX23"/>
      <c r="AY23"/>
      <c r="AZ23"/>
      <c r="BA23"/>
      <c r="BB23"/>
      <c r="BC23"/>
    </row>
    <row r="24" spans="1:55" s="61" customFormat="1" ht="19.5" customHeight="1" x14ac:dyDescent="0.2">
      <c r="A24" s="60"/>
      <c r="B24" s="100">
        <v>14</v>
      </c>
      <c r="C24" s="225" t="s">
        <v>115</v>
      </c>
      <c r="D24" s="64">
        <v>6.4200000000000008</v>
      </c>
      <c r="E24" s="65">
        <f t="shared" si="6"/>
        <v>1.7588303832743459E-3</v>
      </c>
      <c r="F24" s="64"/>
      <c r="G24" s="65"/>
      <c r="H24" s="64"/>
      <c r="I24" s="65"/>
      <c r="J24" s="64"/>
      <c r="K24" s="65"/>
      <c r="L24" s="64">
        <f t="shared" si="4"/>
        <v>6.4200000000000008</v>
      </c>
      <c r="M24" s="74">
        <f t="shared" si="1"/>
        <v>4.8072786691835261E-4</v>
      </c>
      <c r="N24" s="69">
        <v>23.122553000000007</v>
      </c>
      <c r="O24" s="65">
        <f t="shared" si="7"/>
        <v>7.8415401505915554E-4</v>
      </c>
      <c r="P24" s="64"/>
      <c r="Q24" s="65"/>
      <c r="R24" s="64"/>
      <c r="S24" s="70"/>
      <c r="T24" s="64"/>
      <c r="U24" s="70"/>
      <c r="V24" s="95">
        <f t="shared" si="5"/>
        <v>23.122553000000007</v>
      </c>
      <c r="W24" s="72">
        <f t="shared" si="2"/>
        <v>4.6513847786436871E-4</v>
      </c>
      <c r="X24" s="228">
        <v>1093.7726366924662</v>
      </c>
      <c r="Y24" s="74">
        <f t="shared" si="3"/>
        <v>3.0849921539739816E-4</v>
      </c>
      <c r="Z24" s="60"/>
      <c r="AA24" s="256"/>
      <c r="AB24" s="256"/>
      <c r="AC24" s="268"/>
      <c r="AD24" s="256"/>
      <c r="AE24" s="256"/>
      <c r="AF24" s="256"/>
      <c r="AG24" s="256"/>
      <c r="AH24" s="256"/>
      <c r="AI24" s="256"/>
      <c r="AJ24" s="256"/>
      <c r="AK24" s="255"/>
      <c r="AL24" s="255"/>
      <c r="AM24" s="255"/>
      <c r="AN24" s="255"/>
      <c r="AO24" s="230"/>
      <c r="AP24" s="230"/>
      <c r="AQ24" s="230"/>
      <c r="AR24" s="230"/>
      <c r="AS24" s="230"/>
      <c r="AT24" s="230"/>
      <c r="AV24"/>
      <c r="AW24"/>
      <c r="AX24"/>
      <c r="AY24"/>
      <c r="AZ24"/>
      <c r="BA24"/>
      <c r="BB24"/>
      <c r="BC24"/>
    </row>
    <row r="25" spans="1:55" s="61" customFormat="1" ht="19.5" customHeight="1" x14ac:dyDescent="0.2">
      <c r="A25" s="60"/>
      <c r="B25" s="100">
        <v>15</v>
      </c>
      <c r="C25" s="225" t="s">
        <v>106</v>
      </c>
      <c r="D25" s="64">
        <v>2.9</v>
      </c>
      <c r="E25" s="65">
        <f t="shared" si="6"/>
        <v>7.9448724478124646E-4</v>
      </c>
      <c r="F25" s="64"/>
      <c r="G25" s="65"/>
      <c r="H25" s="64"/>
      <c r="I25" s="65"/>
      <c r="J25" s="64"/>
      <c r="K25" s="65"/>
      <c r="L25" s="64">
        <f t="shared" si="4"/>
        <v>2.9</v>
      </c>
      <c r="M25" s="74">
        <f t="shared" si="1"/>
        <v>2.1715121714380411E-4</v>
      </c>
      <c r="N25" s="69">
        <v>15.808881999999999</v>
      </c>
      <c r="O25" s="65">
        <f t="shared" si="7"/>
        <v>5.3612584622019931E-4</v>
      </c>
      <c r="P25" s="64"/>
      <c r="Q25" s="65"/>
      <c r="R25" s="64"/>
      <c r="S25" s="70"/>
      <c r="T25" s="64"/>
      <c r="U25" s="70"/>
      <c r="V25" s="95">
        <f t="shared" si="5"/>
        <v>15.808881999999999</v>
      </c>
      <c r="W25" s="72">
        <f t="shared" si="2"/>
        <v>3.1801502672379711E-4</v>
      </c>
      <c r="X25" s="96">
        <v>1070.8709209160127</v>
      </c>
      <c r="Y25" s="74">
        <f t="shared" si="3"/>
        <v>3.0203977299476595E-4</v>
      </c>
      <c r="Z25" s="60"/>
      <c r="AA25" s="256"/>
      <c r="AB25" s="256"/>
      <c r="AC25" s="268"/>
      <c r="AD25" s="255"/>
      <c r="AE25" s="256"/>
      <c r="AF25" s="256"/>
      <c r="AG25" s="256"/>
      <c r="AH25" s="256"/>
      <c r="AI25" s="256"/>
      <c r="AJ25" s="256"/>
      <c r="AK25" s="255"/>
      <c r="AL25" s="255"/>
      <c r="AM25" s="255"/>
      <c r="AN25" s="255"/>
      <c r="AO25" s="230"/>
      <c r="AP25" s="230"/>
      <c r="AQ25" s="230"/>
      <c r="AR25" s="230"/>
      <c r="AS25" s="230"/>
      <c r="AT25" s="230"/>
      <c r="AV25"/>
      <c r="AW25"/>
      <c r="AX25"/>
      <c r="AY25"/>
      <c r="AZ25"/>
      <c r="BA25"/>
      <c r="BB25"/>
      <c r="BC25"/>
    </row>
    <row r="26" spans="1:55" s="61" customFormat="1" ht="19.5" customHeight="1" x14ac:dyDescent="0.2">
      <c r="A26" s="60"/>
      <c r="B26" s="100">
        <v>16</v>
      </c>
      <c r="C26" s="225" t="s">
        <v>86</v>
      </c>
      <c r="D26" s="64">
        <v>185.1</v>
      </c>
      <c r="E26" s="65">
        <f t="shared" si="6"/>
        <v>5.0710203106554733E-2</v>
      </c>
      <c r="F26" s="64"/>
      <c r="G26" s="65"/>
      <c r="H26" s="64"/>
      <c r="I26" s="65"/>
      <c r="J26" s="64"/>
      <c r="K26" s="65"/>
      <c r="L26" s="64">
        <f t="shared" si="4"/>
        <v>185.1</v>
      </c>
      <c r="M26" s="74">
        <f t="shared" si="1"/>
        <v>1.3860238032178668E-2</v>
      </c>
      <c r="N26" s="69">
        <v>969.90121199999999</v>
      </c>
      <c r="O26" s="65">
        <f t="shared" si="7"/>
        <v>3.2892212620316663E-2</v>
      </c>
      <c r="P26" s="64"/>
      <c r="Q26" s="65"/>
      <c r="R26" s="64"/>
      <c r="S26" s="70"/>
      <c r="T26" s="64"/>
      <c r="U26" s="70"/>
      <c r="V26" s="95">
        <f t="shared" si="5"/>
        <v>969.90121199999999</v>
      </c>
      <c r="W26" s="72">
        <f t="shared" si="2"/>
        <v>1.9510750972372568E-2</v>
      </c>
      <c r="X26" s="96">
        <v>41736.813540311196</v>
      </c>
      <c r="Y26" s="74">
        <f t="shared" si="3"/>
        <v>1.1771892803342969E-2</v>
      </c>
      <c r="Z26" s="60"/>
      <c r="AA26" s="256"/>
      <c r="AB26" s="256"/>
      <c r="AC26" s="268"/>
      <c r="AD26" s="269"/>
      <c r="AE26" s="256"/>
      <c r="AF26" s="256"/>
      <c r="AG26" s="256"/>
      <c r="AH26" s="256"/>
      <c r="AI26" s="256"/>
      <c r="AJ26" s="256"/>
      <c r="AK26" s="255"/>
      <c r="AL26" s="255"/>
      <c r="AM26" s="255"/>
      <c r="AN26" s="255"/>
      <c r="AO26" s="230"/>
      <c r="AP26" s="230"/>
      <c r="AQ26" s="230"/>
      <c r="AR26" s="230"/>
      <c r="AS26" s="230"/>
      <c r="AT26" s="230"/>
      <c r="AV26"/>
      <c r="AW26"/>
      <c r="AX26"/>
      <c r="AY26"/>
      <c r="AZ26"/>
      <c r="BA26"/>
      <c r="BB26"/>
      <c r="BC26"/>
    </row>
    <row r="27" spans="1:55" s="61" customFormat="1" ht="19.5" customHeight="1" x14ac:dyDescent="0.2">
      <c r="A27" s="60"/>
      <c r="B27" s="100">
        <v>17</v>
      </c>
      <c r="C27" s="225" t="s">
        <v>87</v>
      </c>
      <c r="D27" s="64">
        <v>219.99999999999991</v>
      </c>
      <c r="E27" s="65">
        <f t="shared" si="6"/>
        <v>6.0271446155818677E-2</v>
      </c>
      <c r="F27" s="64"/>
      <c r="G27" s="65"/>
      <c r="H27" s="64"/>
      <c r="I27" s="65"/>
      <c r="J27" s="64"/>
      <c r="K27" s="65"/>
      <c r="L27" s="64">
        <f t="shared" si="4"/>
        <v>219.99999999999991</v>
      </c>
      <c r="M27" s="74">
        <f t="shared" si="1"/>
        <v>1.6473540610909273E-2</v>
      </c>
      <c r="N27" s="69">
        <v>1107.6220779999999</v>
      </c>
      <c r="O27" s="65">
        <f t="shared" si="7"/>
        <v>3.7562733649345072E-2</v>
      </c>
      <c r="P27" s="64"/>
      <c r="Q27" s="65"/>
      <c r="R27" s="64"/>
      <c r="S27" s="70"/>
      <c r="T27" s="64"/>
      <c r="U27" s="70"/>
      <c r="V27" s="95">
        <f t="shared" si="5"/>
        <v>1107.6220779999999</v>
      </c>
      <c r="W27" s="72">
        <f t="shared" si="2"/>
        <v>2.2281174894912725E-2</v>
      </c>
      <c r="X27" s="96">
        <v>65914.50128994885</v>
      </c>
      <c r="Y27" s="74">
        <f t="shared" si="3"/>
        <v>1.859122385137656E-2</v>
      </c>
      <c r="Z27" s="60"/>
      <c r="AA27" s="256"/>
      <c r="AB27" s="256"/>
      <c r="AC27" s="268"/>
      <c r="AD27" s="269"/>
      <c r="AE27" s="256"/>
      <c r="AF27" s="256"/>
      <c r="AG27" s="256"/>
      <c r="AH27" s="256"/>
      <c r="AI27" s="256"/>
      <c r="AJ27" s="256"/>
      <c r="AK27" s="255"/>
      <c r="AL27" s="255"/>
      <c r="AM27" s="255"/>
      <c r="AN27" s="255"/>
      <c r="AO27" s="230"/>
      <c r="AP27" s="230"/>
      <c r="AQ27" s="230"/>
      <c r="AR27" s="230"/>
      <c r="AS27" s="230"/>
      <c r="AT27" s="230"/>
      <c r="AV27"/>
      <c r="AW27"/>
      <c r="AX27"/>
      <c r="AY27"/>
      <c r="AZ27"/>
      <c r="BA27"/>
      <c r="BB27"/>
      <c r="BC27"/>
    </row>
    <row r="28" spans="1:55" s="61" customFormat="1" ht="19.5" customHeight="1" x14ac:dyDescent="0.2">
      <c r="A28" s="60"/>
      <c r="B28" s="100">
        <v>18</v>
      </c>
      <c r="C28" s="225" t="s">
        <v>116</v>
      </c>
      <c r="D28" s="64">
        <v>1.6499999999999997</v>
      </c>
      <c r="E28" s="65">
        <f t="shared" si="6"/>
        <v>4.5203584616864014E-4</v>
      </c>
      <c r="F28" s="64"/>
      <c r="G28" s="65"/>
      <c r="H28" s="64"/>
      <c r="I28" s="65"/>
      <c r="J28" s="64"/>
      <c r="K28" s="65"/>
      <c r="L28" s="64">
        <f t="shared" si="4"/>
        <v>1.6499999999999997</v>
      </c>
      <c r="M28" s="74">
        <f t="shared" si="1"/>
        <v>1.2355155458181955E-4</v>
      </c>
      <c r="N28" s="69">
        <v>1.996264</v>
      </c>
      <c r="O28" s="65">
        <f t="shared" si="7"/>
        <v>6.7699203920866768E-5</v>
      </c>
      <c r="P28" s="64"/>
      <c r="Q28" s="65"/>
      <c r="R28" s="64"/>
      <c r="S28" s="70"/>
      <c r="T28" s="64"/>
      <c r="U28" s="70"/>
      <c r="V28" s="95">
        <f t="shared" si="5"/>
        <v>1.996264</v>
      </c>
      <c r="W28" s="72">
        <f t="shared" si="2"/>
        <v>4.0157295709320503E-5</v>
      </c>
      <c r="X28" s="96">
        <v>1835.7746884010171</v>
      </c>
      <c r="Y28" s="74">
        <f t="shared" si="3"/>
        <v>5.1778133043325718E-4</v>
      </c>
      <c r="Z28" s="60"/>
      <c r="AA28" s="256"/>
      <c r="AB28" s="256"/>
      <c r="AC28" s="268"/>
      <c r="AD28" s="269"/>
      <c r="AE28" s="256"/>
      <c r="AF28" s="256"/>
      <c r="AG28" s="256"/>
      <c r="AH28" s="256"/>
      <c r="AI28" s="256"/>
      <c r="AJ28" s="256"/>
      <c r="AK28" s="255"/>
      <c r="AL28" s="255"/>
      <c r="AM28" s="255"/>
      <c r="AN28" s="255"/>
      <c r="AO28" s="230"/>
      <c r="AP28" s="230"/>
      <c r="AQ28" s="230"/>
      <c r="AR28" s="230"/>
      <c r="AS28" s="230"/>
      <c r="AT28" s="230"/>
      <c r="AV28"/>
      <c r="AW28"/>
      <c r="AX28"/>
      <c r="AY28"/>
      <c r="AZ28"/>
      <c r="BA28"/>
      <c r="BB28"/>
      <c r="BC28"/>
    </row>
    <row r="29" spans="1:55" s="61" customFormat="1" ht="19.5" customHeight="1" x14ac:dyDescent="0.2">
      <c r="A29" s="60"/>
      <c r="B29" s="100">
        <v>19</v>
      </c>
      <c r="C29" s="225" t="s">
        <v>117</v>
      </c>
      <c r="D29" s="64">
        <v>0.59199999999999975</v>
      </c>
      <c r="E29" s="65">
        <f t="shared" si="6"/>
        <v>1.6218498238293024E-4</v>
      </c>
      <c r="F29" s="64"/>
      <c r="G29" s="65"/>
      <c r="H29" s="64"/>
      <c r="I29" s="65"/>
      <c r="J29" s="64"/>
      <c r="K29" s="65"/>
      <c r="L29" s="64">
        <f t="shared" si="4"/>
        <v>0.59199999999999975</v>
      </c>
      <c r="M29" s="74">
        <f t="shared" si="1"/>
        <v>4.4328800189355857E-5</v>
      </c>
      <c r="N29" s="69">
        <v>4.2939610000000004</v>
      </c>
      <c r="O29" s="65">
        <f t="shared" si="7"/>
        <v>1.4562089050709174E-4</v>
      </c>
      <c r="P29" s="64"/>
      <c r="Q29" s="65"/>
      <c r="R29" s="64"/>
      <c r="S29" s="70"/>
      <c r="T29" s="64"/>
      <c r="U29" s="70"/>
      <c r="V29" s="95">
        <f t="shared" si="5"/>
        <v>4.2939610000000004</v>
      </c>
      <c r="W29" s="72">
        <f t="shared" si="2"/>
        <v>8.6378285457880117E-5</v>
      </c>
      <c r="X29" s="96">
        <v>161.04926865557121</v>
      </c>
      <c r="Y29" s="74">
        <f t="shared" si="3"/>
        <v>4.5424040933049902E-5</v>
      </c>
      <c r="Z29" s="60"/>
      <c r="AA29" s="256"/>
      <c r="AB29" s="256"/>
      <c r="AC29" s="268"/>
      <c r="AD29" s="256"/>
      <c r="AE29" s="256"/>
      <c r="AF29" s="256"/>
      <c r="AG29" s="256"/>
      <c r="AH29" s="256"/>
      <c r="AI29" s="256"/>
      <c r="AJ29" s="256"/>
      <c r="AK29" s="255"/>
      <c r="AL29" s="255"/>
      <c r="AM29" s="255"/>
      <c r="AN29" s="255"/>
      <c r="AO29" s="230"/>
      <c r="AP29" s="230"/>
      <c r="AQ29" s="230"/>
      <c r="AR29" s="230"/>
      <c r="AS29" s="230"/>
      <c r="AT29" s="230"/>
      <c r="AV29"/>
      <c r="AW29"/>
      <c r="AX29"/>
      <c r="AY29"/>
      <c r="AZ29"/>
      <c r="BA29"/>
      <c r="BB29"/>
      <c r="BC29"/>
    </row>
    <row r="30" spans="1:55" s="61" customFormat="1" ht="19.5" customHeight="1" x14ac:dyDescent="0.2">
      <c r="A30" s="60"/>
      <c r="B30" s="100">
        <v>20</v>
      </c>
      <c r="C30" s="225" t="s">
        <v>67</v>
      </c>
      <c r="D30" s="64">
        <v>4.1549999999999976</v>
      </c>
      <c r="E30" s="65">
        <f t="shared" si="6"/>
        <v>1.1383084489883025E-3</v>
      </c>
      <c r="F30" s="64"/>
      <c r="G30" s="65"/>
      <c r="H30" s="64"/>
      <c r="I30" s="65"/>
      <c r="J30" s="64"/>
      <c r="K30" s="65"/>
      <c r="L30" s="64">
        <f t="shared" si="4"/>
        <v>4.1549999999999976</v>
      </c>
      <c r="M30" s="74">
        <f t="shared" si="1"/>
        <v>3.111252783560364E-4</v>
      </c>
      <c r="N30" s="69">
        <v>25.156256999999997</v>
      </c>
      <c r="O30" s="65">
        <f t="shared" si="7"/>
        <v>8.5312291987869925E-4</v>
      </c>
      <c r="P30" s="64"/>
      <c r="Q30" s="65"/>
      <c r="R30" s="64"/>
      <c r="S30" s="70"/>
      <c r="T30" s="64"/>
      <c r="U30" s="70"/>
      <c r="V30" s="95">
        <f t="shared" si="5"/>
        <v>25.156256999999997</v>
      </c>
      <c r="W30" s="72">
        <f t="shared" si="2"/>
        <v>5.0604892503629967E-4</v>
      </c>
      <c r="X30" s="96">
        <v>1468.2153439451331</v>
      </c>
      <c r="Y30" s="74">
        <f t="shared" si="3"/>
        <v>4.141110011777043E-4</v>
      </c>
      <c r="Z30" s="60"/>
      <c r="AA30" s="256"/>
      <c r="AB30" s="256"/>
      <c r="AC30" s="268"/>
      <c r="AD30" s="256"/>
      <c r="AE30" s="256"/>
      <c r="AF30" s="256"/>
      <c r="AG30" s="256"/>
      <c r="AH30" s="256"/>
      <c r="AI30" s="256"/>
      <c r="AJ30" s="256"/>
      <c r="AK30" s="255"/>
      <c r="AL30" s="255"/>
      <c r="AM30" s="255"/>
      <c r="AN30" s="255"/>
      <c r="AO30" s="230"/>
      <c r="AP30" s="230"/>
      <c r="AQ30" s="230"/>
      <c r="AR30" s="230"/>
      <c r="AS30" s="230"/>
      <c r="AT30" s="230"/>
      <c r="AV30"/>
      <c r="AW30"/>
      <c r="AX30"/>
      <c r="AY30"/>
      <c r="AZ30"/>
      <c r="BA30"/>
      <c r="BB30"/>
      <c r="BC30"/>
    </row>
    <row r="31" spans="1:55" s="61" customFormat="1" ht="19.5" customHeight="1" x14ac:dyDescent="0.2">
      <c r="A31" s="60"/>
      <c r="B31" s="100">
        <v>21</v>
      </c>
      <c r="C31" s="225" t="s">
        <v>148</v>
      </c>
      <c r="D31" s="64">
        <v>13.200000000000005</v>
      </c>
      <c r="E31" s="65">
        <f t="shared" si="6"/>
        <v>3.6162867693491233E-3</v>
      </c>
      <c r="F31" s="64"/>
      <c r="G31" s="65"/>
      <c r="H31" s="64"/>
      <c r="I31" s="65"/>
      <c r="J31" s="64"/>
      <c r="K31" s="65"/>
      <c r="L31" s="64">
        <f t="shared" si="4"/>
        <v>13.200000000000005</v>
      </c>
      <c r="M31" s="74">
        <f t="shared" si="1"/>
        <v>9.8841243665455706E-4</v>
      </c>
      <c r="N31" s="69">
        <v>72.966960999999984</v>
      </c>
      <c r="O31" s="65">
        <f t="shared" si="7"/>
        <v>2.4745249988102434E-3</v>
      </c>
      <c r="P31" s="64"/>
      <c r="Q31" s="65"/>
      <c r="R31" s="64"/>
      <c r="S31" s="70"/>
      <c r="T31" s="64"/>
      <c r="U31" s="70"/>
      <c r="V31" s="95">
        <f t="shared" si="5"/>
        <v>72.966960999999984</v>
      </c>
      <c r="W31" s="72">
        <f t="shared" si="2"/>
        <v>1.4678198023344888E-3</v>
      </c>
      <c r="X31" s="96">
        <v>729.6731205995336</v>
      </c>
      <c r="Y31" s="74">
        <f t="shared" si="3"/>
        <v>2.0580473276624774E-4</v>
      </c>
      <c r="Z31" s="60"/>
      <c r="AA31" s="256"/>
      <c r="AB31" s="256"/>
      <c r="AC31" s="268"/>
      <c r="AD31" s="256"/>
      <c r="AE31" s="256"/>
      <c r="AF31" s="256"/>
      <c r="AG31" s="256"/>
      <c r="AH31" s="256"/>
      <c r="AI31" s="256"/>
      <c r="AJ31" s="256"/>
      <c r="AK31" s="255"/>
      <c r="AL31" s="255"/>
      <c r="AM31" s="255"/>
      <c r="AN31" s="255"/>
      <c r="AO31" s="230"/>
      <c r="AP31" s="230"/>
      <c r="AQ31" s="230"/>
      <c r="AR31" s="230"/>
      <c r="AS31" s="230"/>
      <c r="AT31" s="230"/>
      <c r="AV31"/>
      <c r="AW31"/>
      <c r="AX31"/>
      <c r="AY31"/>
      <c r="AZ31"/>
      <c r="BA31"/>
      <c r="BB31"/>
      <c r="BC31"/>
    </row>
    <row r="32" spans="1:55" s="61" customFormat="1" ht="19.5" customHeight="1" x14ac:dyDescent="0.2">
      <c r="A32" s="60"/>
      <c r="B32" s="100">
        <v>22</v>
      </c>
      <c r="C32" s="225" t="s">
        <v>88</v>
      </c>
      <c r="D32" s="64">
        <v>5</v>
      </c>
      <c r="E32" s="65">
        <f t="shared" si="6"/>
        <v>1.3698055944504251E-3</v>
      </c>
      <c r="F32" s="64"/>
      <c r="G32" s="65"/>
      <c r="H32" s="64"/>
      <c r="I32" s="65"/>
      <c r="J32" s="64"/>
      <c r="K32" s="65"/>
      <c r="L32" s="64">
        <f t="shared" si="4"/>
        <v>5</v>
      </c>
      <c r="M32" s="74">
        <f t="shared" si="1"/>
        <v>3.7439865024793814E-4</v>
      </c>
      <c r="N32" s="69">
        <v>33.886138000000003</v>
      </c>
      <c r="O32" s="65">
        <f t="shared" si="7"/>
        <v>1.1491789495540832E-3</v>
      </c>
      <c r="P32" s="64"/>
      <c r="Q32" s="65"/>
      <c r="R32" s="64"/>
      <c r="S32" s="70"/>
      <c r="T32" s="64"/>
      <c r="U32" s="70"/>
      <c r="V32" s="95">
        <f t="shared" si="5"/>
        <v>33.886138000000003</v>
      </c>
      <c r="W32" s="72">
        <f t="shared" si="2"/>
        <v>6.8166117513156698E-4</v>
      </c>
      <c r="X32" s="96">
        <v>1326.5624912879859</v>
      </c>
      <c r="Y32" s="74">
        <f t="shared" si="3"/>
        <v>3.7415773078352079E-4</v>
      </c>
      <c r="Z32" s="60"/>
      <c r="AA32" s="256"/>
      <c r="AB32" s="256"/>
      <c r="AC32" s="268"/>
      <c r="AD32" s="256"/>
      <c r="AE32" s="256"/>
      <c r="AF32" s="256"/>
      <c r="AG32" s="256"/>
      <c r="AH32" s="256"/>
      <c r="AI32" s="256"/>
      <c r="AJ32" s="256"/>
      <c r="AK32" s="255"/>
      <c r="AL32" s="255"/>
      <c r="AM32" s="255"/>
      <c r="AN32" s="255"/>
      <c r="AO32" s="230"/>
      <c r="AP32" s="230"/>
      <c r="AQ32" s="230"/>
      <c r="AR32" s="230"/>
      <c r="AS32" s="230"/>
      <c r="AT32" s="230"/>
      <c r="AV32"/>
      <c r="AW32"/>
      <c r="AX32"/>
      <c r="AY32"/>
      <c r="AZ32"/>
      <c r="BA32"/>
      <c r="BB32"/>
      <c r="BC32"/>
    </row>
    <row r="33" spans="1:55" s="61" customFormat="1" ht="19.5" customHeight="1" x14ac:dyDescent="0.2">
      <c r="A33" s="60"/>
      <c r="B33" s="100">
        <v>23</v>
      </c>
      <c r="C33" s="225" t="s">
        <v>89</v>
      </c>
      <c r="D33" s="64">
        <v>73.143999999999963</v>
      </c>
      <c r="E33" s="65">
        <f t="shared" si="6"/>
        <v>2.0038612080096368E-2</v>
      </c>
      <c r="F33" s="64"/>
      <c r="G33" s="65"/>
      <c r="H33" s="64"/>
      <c r="I33" s="65"/>
      <c r="J33" s="64"/>
      <c r="K33" s="65"/>
      <c r="L33" s="64">
        <f t="shared" si="4"/>
        <v>73.143999999999963</v>
      </c>
      <c r="M33" s="74">
        <f t="shared" si="1"/>
        <v>5.4770029747470347E-3</v>
      </c>
      <c r="N33" s="69">
        <v>334.27740200000011</v>
      </c>
      <c r="O33" s="65">
        <f t="shared" si="7"/>
        <v>1.1336333272621037E-2</v>
      </c>
      <c r="P33" s="64"/>
      <c r="Q33" s="65"/>
      <c r="R33" s="64"/>
      <c r="S33" s="70"/>
      <c r="T33" s="64"/>
      <c r="U33" s="70"/>
      <c r="V33" s="95">
        <f t="shared" si="5"/>
        <v>334.27740200000011</v>
      </c>
      <c r="W33" s="72">
        <f t="shared" si="2"/>
        <v>6.7243994186427288E-3</v>
      </c>
      <c r="X33" s="96">
        <v>20955.916392615571</v>
      </c>
      <c r="Y33" s="74">
        <f t="shared" si="3"/>
        <v>5.9106285421483768E-3</v>
      </c>
      <c r="Z33" s="60"/>
      <c r="AA33" s="256"/>
      <c r="AB33" s="256"/>
      <c r="AC33" s="268"/>
      <c r="AD33" s="256"/>
      <c r="AE33" s="256"/>
      <c r="AF33" s="256"/>
      <c r="AG33" s="256"/>
      <c r="AH33" s="256"/>
      <c r="AI33" s="256"/>
      <c r="AJ33" s="256"/>
      <c r="AK33" s="255"/>
      <c r="AL33" s="255"/>
      <c r="AM33" s="255"/>
      <c r="AN33" s="255"/>
      <c r="AO33" s="230"/>
      <c r="AP33" s="230"/>
      <c r="AQ33" s="230"/>
      <c r="AR33" s="230"/>
      <c r="AS33" s="230"/>
      <c r="AT33" s="230"/>
      <c r="AV33"/>
      <c r="AW33"/>
      <c r="AX33"/>
      <c r="AY33"/>
      <c r="AZ33"/>
      <c r="BA33"/>
      <c r="BB33"/>
      <c r="BC33"/>
    </row>
    <row r="34" spans="1:55" s="61" customFormat="1" ht="19.5" customHeight="1" x14ac:dyDescent="0.2">
      <c r="A34" s="60"/>
      <c r="B34" s="100">
        <v>24</v>
      </c>
      <c r="C34" s="225" t="s">
        <v>118</v>
      </c>
      <c r="D34" s="64">
        <v>20</v>
      </c>
      <c r="E34" s="65">
        <f t="shared" si="6"/>
        <v>5.4792223778017003E-3</v>
      </c>
      <c r="F34" s="64"/>
      <c r="G34" s="65"/>
      <c r="H34" s="64"/>
      <c r="I34" s="65"/>
      <c r="J34" s="64"/>
      <c r="K34" s="65"/>
      <c r="L34" s="64">
        <f t="shared" si="4"/>
        <v>20</v>
      </c>
      <c r="M34" s="74">
        <f t="shared" si="1"/>
        <v>1.4975946009917526E-3</v>
      </c>
      <c r="N34" s="69">
        <v>131.29304199999999</v>
      </c>
      <c r="O34" s="65">
        <f t="shared" si="7"/>
        <v>4.4525345464071506E-3</v>
      </c>
      <c r="P34" s="64"/>
      <c r="Q34" s="65"/>
      <c r="R34" s="64"/>
      <c r="S34" s="70"/>
      <c r="T34" s="64"/>
      <c r="U34" s="70"/>
      <c r="V34" s="95">
        <f t="shared" si="5"/>
        <v>131.29304199999999</v>
      </c>
      <c r="W34" s="72">
        <f t="shared" si="2"/>
        <v>2.641120368934287E-3</v>
      </c>
      <c r="X34" s="96">
        <v>4952.1085524581922</v>
      </c>
      <c r="Y34" s="74">
        <f t="shared" si="3"/>
        <v>1.3967451294227648E-3</v>
      </c>
      <c r="Z34" s="60"/>
      <c r="AA34" s="256"/>
      <c r="AB34" s="256"/>
      <c r="AC34" s="268"/>
      <c r="AD34" s="256"/>
      <c r="AE34" s="256"/>
      <c r="AF34" s="256"/>
      <c r="AG34" s="256"/>
      <c r="AH34" s="256"/>
      <c r="AI34" s="256"/>
      <c r="AJ34" s="256"/>
      <c r="AK34" s="255"/>
      <c r="AL34" s="255"/>
      <c r="AM34" s="255"/>
      <c r="AN34" s="255"/>
      <c r="AO34" s="230"/>
      <c r="AP34" s="230"/>
      <c r="AQ34" s="230"/>
      <c r="AR34" s="230"/>
      <c r="AS34" s="230"/>
      <c r="AT34" s="230"/>
      <c r="AV34"/>
      <c r="AW34"/>
      <c r="AX34"/>
      <c r="AY34"/>
      <c r="AZ34"/>
      <c r="BA34"/>
      <c r="BB34"/>
      <c r="BC34"/>
    </row>
    <row r="35" spans="1:55" s="61" customFormat="1" ht="19.5" customHeight="1" x14ac:dyDescent="0.2">
      <c r="A35" s="60"/>
      <c r="B35" s="100">
        <v>25</v>
      </c>
      <c r="C35" s="225" t="s">
        <v>192</v>
      </c>
      <c r="D35" s="64">
        <v>19.989999999999995</v>
      </c>
      <c r="E35" s="65">
        <f t="shared" si="6"/>
        <v>5.4764827666127979E-3</v>
      </c>
      <c r="F35" s="64"/>
      <c r="G35" s="65"/>
      <c r="H35" s="64"/>
      <c r="I35" s="65"/>
      <c r="J35" s="64"/>
      <c r="K35" s="65"/>
      <c r="L35" s="64">
        <f t="shared" si="4"/>
        <v>19.989999999999995</v>
      </c>
      <c r="M35" s="74">
        <f t="shared" si="1"/>
        <v>1.4968458036912562E-3</v>
      </c>
      <c r="N35" s="69">
        <v>163.68167699999998</v>
      </c>
      <c r="O35" s="65">
        <f t="shared" si="7"/>
        <v>5.5509287495704206E-3</v>
      </c>
      <c r="P35" s="64"/>
      <c r="Q35" s="65"/>
      <c r="R35" s="64"/>
      <c r="S35" s="70"/>
      <c r="T35" s="64"/>
      <c r="U35" s="70"/>
      <c r="V35" s="95">
        <f t="shared" si="5"/>
        <v>163.68167699999998</v>
      </c>
      <c r="W35" s="72">
        <f t="shared" si="2"/>
        <v>3.2926574368352499E-3</v>
      </c>
      <c r="X35" s="96">
        <v>8230.149110303897</v>
      </c>
      <c r="Y35" s="74">
        <f t="shared" si="3"/>
        <v>2.3213183964906872E-3</v>
      </c>
      <c r="Z35" s="60"/>
      <c r="AA35" s="256"/>
      <c r="AB35" s="256"/>
      <c r="AC35" s="268"/>
      <c r="AD35" s="256"/>
      <c r="AE35" s="256"/>
      <c r="AF35" s="256"/>
      <c r="AG35" s="256"/>
      <c r="AH35" s="256"/>
      <c r="AI35" s="256"/>
      <c r="AJ35" s="256"/>
      <c r="AK35" s="255"/>
      <c r="AL35" s="255"/>
      <c r="AM35" s="255"/>
      <c r="AN35" s="255"/>
      <c r="AO35" s="230"/>
      <c r="AP35" s="230"/>
      <c r="AQ35" s="230"/>
      <c r="AR35" s="230"/>
      <c r="AS35" s="230"/>
      <c r="AT35" s="230"/>
      <c r="AV35"/>
      <c r="AW35"/>
      <c r="AX35"/>
      <c r="AY35"/>
      <c r="AZ35"/>
      <c r="BA35"/>
      <c r="BB35"/>
      <c r="BC35"/>
    </row>
    <row r="36" spans="1:55" s="61" customFormat="1" ht="19.5" customHeight="1" x14ac:dyDescent="0.2">
      <c r="A36" s="60"/>
      <c r="B36" s="100">
        <v>26</v>
      </c>
      <c r="C36" s="225" t="s">
        <v>100</v>
      </c>
      <c r="D36" s="64">
        <v>456</v>
      </c>
      <c r="E36" s="65">
        <f t="shared" si="6"/>
        <v>0.12492627021387875</v>
      </c>
      <c r="F36" s="64"/>
      <c r="G36" s="65"/>
      <c r="H36" s="64"/>
      <c r="I36" s="65"/>
      <c r="J36" s="64"/>
      <c r="K36" s="65"/>
      <c r="L36" s="64">
        <f t="shared" si="4"/>
        <v>456</v>
      </c>
      <c r="M36" s="74">
        <f t="shared" si="1"/>
        <v>3.414515690261196E-2</v>
      </c>
      <c r="N36" s="69">
        <v>1883.8346789999998</v>
      </c>
      <c r="O36" s="65">
        <f t="shared" si="7"/>
        <v>6.3886393827079765E-2</v>
      </c>
      <c r="P36" s="64"/>
      <c r="Q36" s="65"/>
      <c r="R36" s="64"/>
      <c r="S36" s="70"/>
      <c r="T36" s="64"/>
      <c r="U36" s="70"/>
      <c r="V36" s="95">
        <f t="shared" si="5"/>
        <v>1883.8346789999998</v>
      </c>
      <c r="W36" s="72">
        <f t="shared" si="2"/>
        <v>3.7895642195659419E-2</v>
      </c>
      <c r="X36" s="96">
        <v>124335.6926140073</v>
      </c>
      <c r="Y36" s="74">
        <f t="shared" si="3"/>
        <v>3.5068955220259559E-2</v>
      </c>
      <c r="Z36" s="60"/>
      <c r="AA36" s="256"/>
      <c r="AB36" s="256"/>
      <c r="AC36" s="268"/>
      <c r="AD36" s="256"/>
      <c r="AE36" s="256"/>
      <c r="AF36" s="256"/>
      <c r="AG36" s="256"/>
      <c r="AH36" s="256"/>
      <c r="AI36" s="256"/>
      <c r="AJ36" s="256"/>
      <c r="AK36" s="255"/>
      <c r="AL36" s="255"/>
      <c r="AM36" s="255"/>
      <c r="AN36" s="255"/>
      <c r="AO36" s="230"/>
      <c r="AP36" s="230"/>
      <c r="AQ36" s="230"/>
      <c r="AR36" s="230"/>
      <c r="AS36" s="230"/>
      <c r="AT36" s="230"/>
      <c r="AV36"/>
      <c r="AW36"/>
      <c r="AX36"/>
      <c r="AY36"/>
      <c r="AZ36"/>
      <c r="BA36"/>
      <c r="BB36"/>
      <c r="BC36"/>
    </row>
    <row r="37" spans="1:55" s="61" customFormat="1" ht="19.5" customHeight="1" x14ac:dyDescent="0.2">
      <c r="A37" s="60"/>
      <c r="B37" s="100">
        <v>27</v>
      </c>
      <c r="C37" s="225" t="s">
        <v>68</v>
      </c>
      <c r="D37" s="64">
        <v>96.759999999999991</v>
      </c>
      <c r="E37" s="65">
        <f t="shared" si="6"/>
        <v>2.6508477863804621E-2</v>
      </c>
      <c r="F37" s="64"/>
      <c r="G37" s="65"/>
      <c r="H37" s="64"/>
      <c r="I37" s="65"/>
      <c r="J37" s="64"/>
      <c r="K37" s="65"/>
      <c r="L37" s="64">
        <f t="shared" si="4"/>
        <v>96.759999999999991</v>
      </c>
      <c r="M37" s="74">
        <f t="shared" si="1"/>
        <v>7.2453626795980983E-3</v>
      </c>
      <c r="N37" s="69">
        <v>425.69759700000003</v>
      </c>
      <c r="O37" s="65">
        <f t="shared" si="7"/>
        <v>1.4436661898389172E-2</v>
      </c>
      <c r="P37" s="64"/>
      <c r="Q37" s="65"/>
      <c r="R37" s="64"/>
      <c r="S37" s="70"/>
      <c r="T37" s="64"/>
      <c r="U37" s="70"/>
      <c r="V37" s="95">
        <f t="shared" si="5"/>
        <v>425.69759700000003</v>
      </c>
      <c r="W37" s="72">
        <f t="shared" si="2"/>
        <v>8.5634286274140839E-3</v>
      </c>
      <c r="X37" s="96">
        <v>34441.714640411643</v>
      </c>
      <c r="Y37" s="74">
        <f t="shared" si="3"/>
        <v>9.714305868574722E-3</v>
      </c>
      <c r="Z37" s="60"/>
      <c r="AA37" s="256"/>
      <c r="AB37" s="256"/>
      <c r="AC37" s="268"/>
      <c r="AD37" s="256"/>
      <c r="AE37" s="256"/>
      <c r="AF37" s="256"/>
      <c r="AG37" s="256"/>
      <c r="AH37" s="256"/>
      <c r="AI37" s="256"/>
      <c r="AJ37" s="256"/>
      <c r="AK37" s="255"/>
      <c r="AL37" s="255"/>
      <c r="AM37" s="255"/>
      <c r="AN37" s="255"/>
      <c r="AO37" s="230"/>
      <c r="AP37" s="230"/>
      <c r="AQ37" s="230"/>
      <c r="AR37" s="230"/>
      <c r="AS37" s="230"/>
      <c r="AT37" s="230"/>
      <c r="AV37"/>
      <c r="AW37"/>
      <c r="AX37"/>
      <c r="AY37"/>
      <c r="AZ37"/>
      <c r="BA37"/>
      <c r="BB37"/>
      <c r="BC37"/>
    </row>
    <row r="38" spans="1:55" s="61" customFormat="1" ht="19.5" customHeight="1" x14ac:dyDescent="0.2">
      <c r="A38" s="60"/>
      <c r="B38" s="100">
        <v>28</v>
      </c>
      <c r="C38" s="225" t="s">
        <v>146</v>
      </c>
      <c r="D38" s="64">
        <v>19.899999999999988</v>
      </c>
      <c r="E38" s="65">
        <f t="shared" si="6"/>
        <v>5.4518262659126885E-3</v>
      </c>
      <c r="F38" s="64"/>
      <c r="G38" s="65"/>
      <c r="H38" s="64"/>
      <c r="I38" s="65"/>
      <c r="J38" s="64"/>
      <c r="K38" s="65"/>
      <c r="L38" s="64">
        <f t="shared" si="4"/>
        <v>19.899999999999988</v>
      </c>
      <c r="M38" s="74">
        <f t="shared" si="1"/>
        <v>1.4901066279867929E-3</v>
      </c>
      <c r="N38" s="69">
        <v>91.372537999999977</v>
      </c>
      <c r="O38" s="65">
        <f t="shared" si="7"/>
        <v>3.0987124362454794E-3</v>
      </c>
      <c r="P38" s="64"/>
      <c r="Q38" s="65"/>
      <c r="R38" s="64"/>
      <c r="S38" s="70"/>
      <c r="T38" s="64"/>
      <c r="U38" s="70"/>
      <c r="V38" s="95">
        <f t="shared" si="5"/>
        <v>91.372537999999977</v>
      </c>
      <c r="W38" s="72">
        <f t="shared" si="2"/>
        <v>1.8380705298382998E-3</v>
      </c>
      <c r="X38" s="96">
        <v>5574.397632792361</v>
      </c>
      <c r="Y38" s="74">
        <f t="shared" si="3"/>
        <v>1.5722621304824988E-3</v>
      </c>
      <c r="Z38" s="60"/>
      <c r="AA38" s="256"/>
      <c r="AB38" s="256"/>
      <c r="AC38" s="268"/>
      <c r="AD38" s="256"/>
      <c r="AE38" s="256"/>
      <c r="AF38" s="256"/>
      <c r="AG38" s="256"/>
      <c r="AH38" s="256"/>
      <c r="AI38" s="256"/>
      <c r="AJ38" s="256"/>
      <c r="AK38" s="255"/>
      <c r="AL38" s="255"/>
      <c r="AM38" s="255"/>
      <c r="AN38" s="255"/>
      <c r="AO38" s="230"/>
      <c r="AP38" s="230"/>
      <c r="AQ38" s="230"/>
      <c r="AR38" s="230"/>
      <c r="AS38" s="230"/>
      <c r="AT38" s="230"/>
      <c r="AV38"/>
      <c r="AW38"/>
      <c r="AX38"/>
      <c r="AY38"/>
      <c r="AZ38"/>
      <c r="BA38"/>
      <c r="BB38"/>
      <c r="BC38"/>
    </row>
    <row r="39" spans="1:55" s="61" customFormat="1" ht="19.5" customHeight="1" x14ac:dyDescent="0.2">
      <c r="A39" s="60"/>
      <c r="B39" s="100">
        <v>29</v>
      </c>
      <c r="C39" s="225" t="s">
        <v>90</v>
      </c>
      <c r="D39" s="64">
        <v>20</v>
      </c>
      <c r="E39" s="65">
        <f t="shared" si="6"/>
        <v>5.4792223778017003E-3</v>
      </c>
      <c r="F39" s="64"/>
      <c r="G39" s="65"/>
      <c r="H39" s="64"/>
      <c r="I39" s="65"/>
      <c r="J39" s="64"/>
      <c r="K39" s="65"/>
      <c r="L39" s="64">
        <f t="shared" si="4"/>
        <v>20</v>
      </c>
      <c r="M39" s="74">
        <f t="shared" si="1"/>
        <v>1.4975946009917526E-3</v>
      </c>
      <c r="N39" s="69">
        <v>92.31487700000001</v>
      </c>
      <c r="O39" s="65">
        <f t="shared" si="7"/>
        <v>3.1306699329110448E-3</v>
      </c>
      <c r="P39" s="64"/>
      <c r="Q39" s="65"/>
      <c r="R39" s="64"/>
      <c r="S39" s="70"/>
      <c r="T39" s="64"/>
      <c r="U39" s="70"/>
      <c r="V39" s="95">
        <f t="shared" si="5"/>
        <v>92.31487700000001</v>
      </c>
      <c r="W39" s="72">
        <f t="shared" si="2"/>
        <v>1.8570268331536061E-3</v>
      </c>
      <c r="X39" s="96">
        <v>6015.9186126312488</v>
      </c>
      <c r="Y39" s="74">
        <f t="shared" si="3"/>
        <v>1.6967933824926775E-3</v>
      </c>
      <c r="Z39" s="60"/>
      <c r="AA39" s="256"/>
      <c r="AB39" s="256"/>
      <c r="AC39" s="268"/>
      <c r="AD39" s="256"/>
      <c r="AE39" s="256"/>
      <c r="AF39" s="256"/>
      <c r="AG39" s="256"/>
      <c r="AH39" s="256"/>
      <c r="AI39" s="256"/>
      <c r="AJ39" s="256"/>
      <c r="AK39" s="255"/>
      <c r="AL39" s="255"/>
      <c r="AM39" s="255"/>
      <c r="AN39" s="255"/>
      <c r="AO39" s="230"/>
      <c r="AP39" s="230"/>
      <c r="AQ39" s="230"/>
      <c r="AR39" s="230"/>
      <c r="AS39" s="230"/>
      <c r="AT39" s="230"/>
      <c r="AV39"/>
      <c r="AW39"/>
      <c r="AX39"/>
      <c r="AY39"/>
      <c r="AZ39"/>
      <c r="BA39"/>
      <c r="BB39"/>
      <c r="BC39"/>
    </row>
    <row r="40" spans="1:55" s="61" customFormat="1" ht="19.5" customHeight="1" x14ac:dyDescent="0.2">
      <c r="A40" s="60"/>
      <c r="B40" s="100">
        <v>30</v>
      </c>
      <c r="C40" s="225" t="s">
        <v>119</v>
      </c>
      <c r="D40" s="64">
        <v>568.55099999999902</v>
      </c>
      <c r="E40" s="65">
        <f t="shared" si="6"/>
        <v>0.15576086810607645</v>
      </c>
      <c r="F40" s="64">
        <v>970.69999999999982</v>
      </c>
      <c r="G40" s="65">
        <f>F40/$F$85</f>
        <v>0.12977826193389796</v>
      </c>
      <c r="H40" s="64"/>
      <c r="I40" s="65"/>
      <c r="J40" s="64"/>
      <c r="K40" s="65"/>
      <c r="L40" s="64">
        <f t="shared" si="4"/>
        <v>1539.2509999999988</v>
      </c>
      <c r="M40" s="74">
        <f t="shared" si="1"/>
        <v>0.11525869935855772</v>
      </c>
      <c r="N40" s="69">
        <v>3448.9703539999996</v>
      </c>
      <c r="O40" s="65">
        <f t="shared" si="7"/>
        <v>0.11696476383507894</v>
      </c>
      <c r="P40" s="64">
        <v>2808.6952360000005</v>
      </c>
      <c r="Q40" s="65">
        <f>P40/$P$85</f>
        <v>0.15928762308236755</v>
      </c>
      <c r="R40" s="64"/>
      <c r="S40" s="70"/>
      <c r="T40" s="64"/>
      <c r="U40" s="70"/>
      <c r="V40" s="95">
        <f t="shared" si="5"/>
        <v>6257.6655900000005</v>
      </c>
      <c r="W40" s="72">
        <f t="shared" si="2"/>
        <v>0.12588060875098162</v>
      </c>
      <c r="X40" s="96">
        <v>403290.78337976598</v>
      </c>
      <c r="Y40" s="74">
        <f t="shared" si="3"/>
        <v>0.11374840261673262</v>
      </c>
      <c r="Z40" s="60"/>
      <c r="AA40" s="256"/>
      <c r="AB40" s="256"/>
      <c r="AC40" s="268"/>
      <c r="AD40" s="256"/>
      <c r="AE40" s="256"/>
      <c r="AF40" s="256"/>
      <c r="AG40" s="256"/>
      <c r="AH40" s="256"/>
      <c r="AI40" s="256"/>
      <c r="AJ40" s="256"/>
      <c r="AK40" s="255"/>
      <c r="AL40" s="255"/>
      <c r="AM40" s="255"/>
      <c r="AN40" s="255"/>
      <c r="AO40" s="230"/>
      <c r="AP40" s="230"/>
      <c r="AQ40" s="230"/>
      <c r="AR40" s="230"/>
      <c r="AS40" s="230"/>
      <c r="AT40" s="230"/>
      <c r="AV40"/>
      <c r="AW40"/>
      <c r="AX40"/>
      <c r="AY40"/>
      <c r="AZ40"/>
      <c r="BA40"/>
      <c r="BB40"/>
      <c r="BC40"/>
    </row>
    <row r="41" spans="1:55" s="61" customFormat="1" ht="19.5" customHeight="1" x14ac:dyDescent="0.2">
      <c r="A41" s="60"/>
      <c r="B41" s="100">
        <v>31</v>
      </c>
      <c r="C41" s="225" t="s">
        <v>120</v>
      </c>
      <c r="D41" s="64"/>
      <c r="E41" s="65"/>
      <c r="F41" s="64">
        <v>330.34000000000009</v>
      </c>
      <c r="G41" s="65">
        <f>F41/$F$85</f>
        <v>4.4164985110996056E-2</v>
      </c>
      <c r="H41" s="64"/>
      <c r="I41" s="65"/>
      <c r="J41" s="64"/>
      <c r="K41" s="65"/>
      <c r="L41" s="64">
        <f t="shared" si="4"/>
        <v>330.34000000000009</v>
      </c>
      <c r="M41" s="74">
        <f t="shared" si="1"/>
        <v>2.4735770024580783E-2</v>
      </c>
      <c r="N41" s="69"/>
      <c r="O41" s="65"/>
      <c r="P41" s="64">
        <v>624.03506599999992</v>
      </c>
      <c r="Q41" s="65">
        <f>P41/$P$85</f>
        <v>3.5390476371067667E-2</v>
      </c>
      <c r="R41" s="64"/>
      <c r="S41" s="70"/>
      <c r="T41" s="64"/>
      <c r="U41" s="70"/>
      <c r="V41" s="95">
        <f>N41+P41+R41+T41</f>
        <v>624.03506599999992</v>
      </c>
      <c r="W41" s="72">
        <f t="shared" si="2"/>
        <v>1.2553229772388489E-2</v>
      </c>
      <c r="X41" s="96">
        <v>53974.914727317569</v>
      </c>
      <c r="Y41" s="74">
        <f t="shared" si="3"/>
        <v>1.5223656440036476E-2</v>
      </c>
      <c r="Z41" s="60"/>
      <c r="AA41" s="256"/>
      <c r="AB41" s="256"/>
      <c r="AC41" s="268"/>
      <c r="AD41" s="256"/>
      <c r="AE41" s="256"/>
      <c r="AF41" s="256"/>
      <c r="AG41" s="256"/>
      <c r="AH41" s="256"/>
      <c r="AI41" s="256"/>
      <c r="AJ41" s="256"/>
      <c r="AK41" s="255"/>
      <c r="AL41" s="255"/>
      <c r="AM41" s="255"/>
      <c r="AN41" s="255"/>
      <c r="AO41" s="230"/>
      <c r="AP41" s="230"/>
      <c r="AQ41" s="230"/>
      <c r="AR41" s="230"/>
      <c r="AS41" s="230"/>
      <c r="AT41" s="230"/>
      <c r="AV41"/>
      <c r="AW41"/>
      <c r="AX41"/>
      <c r="AY41"/>
      <c r="AZ41"/>
      <c r="BA41"/>
      <c r="BB41"/>
      <c r="BC41"/>
    </row>
    <row r="42" spans="1:55" s="61" customFormat="1" ht="19.5" customHeight="1" x14ac:dyDescent="0.2">
      <c r="A42" s="60"/>
      <c r="B42" s="100">
        <v>32</v>
      </c>
      <c r="C42" s="225" t="s">
        <v>165</v>
      </c>
      <c r="D42" s="64"/>
      <c r="E42" s="65"/>
      <c r="F42" s="64"/>
      <c r="G42" s="65"/>
      <c r="H42" s="64">
        <v>144.48400000000001</v>
      </c>
      <c r="I42" s="65">
        <f>H42/$H$85</f>
        <v>0.4999013926130958</v>
      </c>
      <c r="J42" s="64">
        <v>132.30000000000013</v>
      </c>
      <c r="K42" s="65">
        <f>J42/$J$85</f>
        <v>0.32403438732273643</v>
      </c>
      <c r="L42" s="64">
        <f t="shared" si="4"/>
        <v>276.78400000000011</v>
      </c>
      <c r="M42" s="74">
        <f t="shared" si="1"/>
        <v>2.072551120204507E-2</v>
      </c>
      <c r="N42" s="69"/>
      <c r="O42" s="65"/>
      <c r="P42" s="64"/>
      <c r="Q42" s="65"/>
      <c r="R42" s="64">
        <v>435.71469600000012</v>
      </c>
      <c r="S42" s="70">
        <f>R42/$R$85</f>
        <v>0.55995238778899548</v>
      </c>
      <c r="T42" s="64">
        <v>619.85533100000032</v>
      </c>
      <c r="U42" s="70">
        <f>T42/$T$85</f>
        <v>0.34191827362037402</v>
      </c>
      <c r="V42" s="95">
        <f t="shared" ref="V42:V64" si="8">N42+P42+R42+T42</f>
        <v>1055.5700270000004</v>
      </c>
      <c r="W42" s="72">
        <f t="shared" si="2"/>
        <v>2.1234084127216862E-2</v>
      </c>
      <c r="X42" s="96">
        <v>49426.109162716173</v>
      </c>
      <c r="Y42" s="74">
        <f t="shared" si="3"/>
        <v>1.3940663155510367E-2</v>
      </c>
      <c r="Z42" s="60"/>
      <c r="AA42" s="256"/>
      <c r="AB42" s="256"/>
      <c r="AC42" s="268"/>
      <c r="AD42" s="256"/>
      <c r="AE42" s="256"/>
      <c r="AF42" s="256"/>
      <c r="AG42" s="256"/>
      <c r="AH42" s="256"/>
      <c r="AI42" s="256"/>
      <c r="AJ42" s="256"/>
      <c r="AK42" s="255"/>
      <c r="AL42" s="255"/>
      <c r="AM42" s="255"/>
      <c r="AN42" s="255"/>
      <c r="AO42" s="230"/>
      <c r="AP42" s="230"/>
      <c r="AQ42" s="230"/>
      <c r="AR42" s="230"/>
      <c r="AS42" s="230"/>
      <c r="AT42" s="230"/>
      <c r="AV42"/>
      <c r="AW42"/>
      <c r="AX42"/>
      <c r="AY42"/>
      <c r="AZ42"/>
      <c r="BA42"/>
      <c r="BB42"/>
      <c r="BC42"/>
    </row>
    <row r="43" spans="1:55" s="61" customFormat="1" ht="19.5" customHeight="1" x14ac:dyDescent="0.2">
      <c r="A43" s="60"/>
      <c r="B43" s="100">
        <v>33</v>
      </c>
      <c r="C43" s="225" t="s">
        <v>91</v>
      </c>
      <c r="D43" s="64"/>
      <c r="E43" s="65"/>
      <c r="F43" s="64"/>
      <c r="G43" s="65"/>
      <c r="H43" s="64"/>
      <c r="I43" s="65"/>
      <c r="J43" s="64">
        <v>110.00000000000003</v>
      </c>
      <c r="K43" s="65">
        <f>J43/$J$85</f>
        <v>0.26941634622449723</v>
      </c>
      <c r="L43" s="64">
        <f t="shared" si="4"/>
        <v>110.00000000000003</v>
      </c>
      <c r="M43" s="74">
        <f t="shared" si="1"/>
        <v>8.2367703054546416E-3</v>
      </c>
      <c r="N43" s="69"/>
      <c r="O43" s="65"/>
      <c r="P43" s="64"/>
      <c r="Q43" s="65"/>
      <c r="R43" s="64"/>
      <c r="S43" s="70"/>
      <c r="T43" s="64">
        <v>516.37456999999995</v>
      </c>
      <c r="U43" s="70">
        <f>T43/$T$85</f>
        <v>0.28483727199865427</v>
      </c>
      <c r="V43" s="95">
        <f t="shared" si="8"/>
        <v>516.37456999999995</v>
      </c>
      <c r="W43" s="72">
        <f t="shared" si="2"/>
        <v>1.038750701523607E-2</v>
      </c>
      <c r="X43" s="96">
        <v>39948.710102690318</v>
      </c>
      <c r="Y43" s="74">
        <f t="shared" si="3"/>
        <v>1.1267557177226432E-2</v>
      </c>
      <c r="Z43" s="60"/>
      <c r="AA43" s="256"/>
      <c r="AB43" s="256"/>
      <c r="AC43" s="268"/>
      <c r="AD43" s="256"/>
      <c r="AE43" s="256"/>
      <c r="AF43" s="256"/>
      <c r="AG43" s="256"/>
      <c r="AH43" s="256"/>
      <c r="AI43" s="256"/>
      <c r="AJ43" s="256"/>
      <c r="AK43" s="255"/>
      <c r="AL43" s="255"/>
      <c r="AM43" s="255"/>
      <c r="AN43" s="255"/>
      <c r="AO43" s="230"/>
      <c r="AP43" s="230"/>
      <c r="AQ43" s="230"/>
      <c r="AR43" s="230"/>
      <c r="AS43" s="230"/>
      <c r="AT43" s="230"/>
      <c r="AV43"/>
      <c r="AW43"/>
      <c r="AX43"/>
      <c r="AY43"/>
      <c r="AZ43"/>
      <c r="BA43"/>
      <c r="BB43"/>
      <c r="BC43"/>
    </row>
    <row r="44" spans="1:55" s="61" customFormat="1" ht="19.5" customHeight="1" x14ac:dyDescent="0.2">
      <c r="A44" s="60"/>
      <c r="B44" s="100">
        <v>34</v>
      </c>
      <c r="C44" s="225" t="s">
        <v>121</v>
      </c>
      <c r="D44" s="64">
        <v>245.14000000000001</v>
      </c>
      <c r="E44" s="65">
        <f>D44/$D$78</f>
        <v>6.7158828684715441E-2</v>
      </c>
      <c r="F44" s="64">
        <v>2385.3500000000004</v>
      </c>
      <c r="G44" s="65">
        <f>F44/$F$85</f>
        <v>0.31891065942518143</v>
      </c>
      <c r="H44" s="64">
        <v>44.54099999999999</v>
      </c>
      <c r="I44" s="65">
        <f>H44/$H$85</f>
        <v>0.15410777614393217</v>
      </c>
      <c r="J44" s="64"/>
      <c r="K44" s="65"/>
      <c r="L44" s="64">
        <f t="shared" si="4"/>
        <v>2675.0310000000004</v>
      </c>
      <c r="M44" s="74">
        <f t="shared" si="1"/>
        <v>0.20030559915427845</v>
      </c>
      <c r="N44" s="69">
        <v>1255.1150439999997</v>
      </c>
      <c r="O44" s="65">
        <f>N44/$N$85</f>
        <v>4.2564655430295611E-2</v>
      </c>
      <c r="P44" s="64">
        <v>5112.4037520000002</v>
      </c>
      <c r="Q44" s="65">
        <f>P44/$P$85</f>
        <v>0.28993627769070546</v>
      </c>
      <c r="R44" s="64">
        <v>104.79160299999999</v>
      </c>
      <c r="S44" s="70">
        <f>R44/$R$85</f>
        <v>0.13467140048011245</v>
      </c>
      <c r="T44" s="64"/>
      <c r="U44" s="70"/>
      <c r="V44" s="95">
        <f t="shared" si="8"/>
        <v>6472.310399</v>
      </c>
      <c r="W44" s="72">
        <f t="shared" si="2"/>
        <v>0.13019845201594235</v>
      </c>
      <c r="X44" s="96">
        <v>472867.80447092612</v>
      </c>
      <c r="Y44" s="74">
        <f t="shared" si="3"/>
        <v>0.13337264233187027</v>
      </c>
      <c r="Z44" s="60"/>
      <c r="AA44" s="256"/>
      <c r="AB44" s="256"/>
      <c r="AC44" s="268"/>
      <c r="AD44" s="256"/>
      <c r="AE44" s="256"/>
      <c r="AF44" s="256"/>
      <c r="AG44" s="256"/>
      <c r="AH44" s="256"/>
      <c r="AI44" s="256"/>
      <c r="AJ44" s="256"/>
      <c r="AK44" s="255"/>
      <c r="AL44" s="255"/>
      <c r="AM44" s="255"/>
      <c r="AN44" s="255"/>
      <c r="AO44" s="230"/>
      <c r="AP44" s="230"/>
      <c r="AQ44" s="230"/>
      <c r="AR44" s="230"/>
      <c r="AS44" s="230"/>
      <c r="AT44" s="230"/>
      <c r="AV44"/>
      <c r="AW44"/>
      <c r="AX44"/>
      <c r="AY44"/>
      <c r="AZ44"/>
      <c r="BA44"/>
      <c r="BB44"/>
      <c r="BC44"/>
    </row>
    <row r="45" spans="1:55" s="61" customFormat="1" ht="19.5" customHeight="1" x14ac:dyDescent="0.2">
      <c r="A45" s="60"/>
      <c r="B45" s="100">
        <v>35</v>
      </c>
      <c r="C45" s="225" t="s">
        <v>122</v>
      </c>
      <c r="D45" s="64"/>
      <c r="E45" s="65"/>
      <c r="F45" s="64">
        <v>578.80000000000007</v>
      </c>
      <c r="G45" s="65">
        <f>F45/$F$85</f>
        <v>7.738297930085522E-2</v>
      </c>
      <c r="H45" s="64"/>
      <c r="I45" s="65"/>
      <c r="J45" s="64"/>
      <c r="K45" s="65"/>
      <c r="L45" s="64">
        <f t="shared" si="4"/>
        <v>578.80000000000007</v>
      </c>
      <c r="M45" s="74">
        <f t="shared" si="1"/>
        <v>4.3340387752701326E-2</v>
      </c>
      <c r="N45" s="69"/>
      <c r="O45" s="65"/>
      <c r="P45" s="64">
        <v>2860.5593579999995</v>
      </c>
      <c r="Q45" s="65">
        <f>P45/$P$85</f>
        <v>0.16222895776715132</v>
      </c>
      <c r="R45" s="64"/>
      <c r="S45" s="70"/>
      <c r="T45" s="64"/>
      <c r="U45" s="70"/>
      <c r="V45" s="95">
        <f t="shared" si="8"/>
        <v>2860.5593579999995</v>
      </c>
      <c r="W45" s="72">
        <f t="shared" si="2"/>
        <v>5.7543655565230847E-2</v>
      </c>
      <c r="X45" s="228">
        <v>157319.77540968978</v>
      </c>
      <c r="Y45" s="74">
        <f t="shared" si="3"/>
        <v>4.4372135169834313E-2</v>
      </c>
      <c r="Z45" s="60"/>
      <c r="AA45" s="256"/>
      <c r="AB45" s="256"/>
      <c r="AC45" s="268"/>
      <c r="AD45" s="256"/>
      <c r="AE45" s="256"/>
      <c r="AF45" s="256"/>
      <c r="AG45" s="256"/>
      <c r="AH45" s="256"/>
      <c r="AI45" s="256"/>
      <c r="AJ45" s="256"/>
      <c r="AK45" s="255"/>
      <c r="AL45" s="255"/>
      <c r="AM45" s="255"/>
      <c r="AN45" s="255"/>
      <c r="AO45" s="230"/>
      <c r="AP45" s="230"/>
      <c r="AQ45" s="230"/>
      <c r="AR45" s="230"/>
      <c r="AS45" s="230"/>
      <c r="AT45" s="230"/>
      <c r="AV45"/>
      <c r="AW45"/>
      <c r="AX45"/>
      <c r="AY45"/>
      <c r="AZ45"/>
      <c r="BA45"/>
      <c r="BB45"/>
      <c r="BC45"/>
    </row>
    <row r="46" spans="1:55" s="61" customFormat="1" ht="19.5" customHeight="1" x14ac:dyDescent="0.2">
      <c r="A46" s="60"/>
      <c r="B46" s="100">
        <v>36</v>
      </c>
      <c r="C46" s="225" t="s">
        <v>193</v>
      </c>
      <c r="D46" s="64">
        <v>27.400000000000016</v>
      </c>
      <c r="E46" s="65">
        <f>D46/$D$78</f>
        <v>7.5065346575883332E-3</v>
      </c>
      <c r="F46" s="64"/>
      <c r="G46" s="65"/>
      <c r="H46" s="64"/>
      <c r="I46" s="65"/>
      <c r="J46" s="64"/>
      <c r="K46" s="65"/>
      <c r="L46" s="64">
        <f t="shared" si="4"/>
        <v>27.400000000000016</v>
      </c>
      <c r="M46" s="74">
        <f t="shared" si="1"/>
        <v>2.0517046033587021E-3</v>
      </c>
      <c r="N46" s="69">
        <v>118.31884099999999</v>
      </c>
      <c r="O46" s="65">
        <f>N46/$N$85</f>
        <v>4.012541099042817E-3</v>
      </c>
      <c r="P46" s="64"/>
      <c r="Q46" s="65"/>
      <c r="R46" s="64"/>
      <c r="S46" s="70"/>
      <c r="T46" s="64"/>
      <c r="U46" s="70"/>
      <c r="V46" s="95">
        <f t="shared" si="8"/>
        <v>118.31884099999999</v>
      </c>
      <c r="W46" s="72">
        <f t="shared" si="2"/>
        <v>2.3801284229045231E-3</v>
      </c>
      <c r="X46" s="96">
        <v>5228.3138964524423</v>
      </c>
      <c r="Y46" s="74">
        <f t="shared" si="3"/>
        <v>1.4746490091252817E-3</v>
      </c>
      <c r="Z46" s="60"/>
      <c r="AA46" s="256"/>
      <c r="AB46" s="256"/>
      <c r="AC46" s="268"/>
      <c r="AD46" s="256"/>
      <c r="AE46" s="256"/>
      <c r="AF46" s="256"/>
      <c r="AG46" s="256"/>
      <c r="AH46" s="256"/>
      <c r="AI46" s="256"/>
      <c r="AJ46" s="256"/>
      <c r="AK46" s="255"/>
      <c r="AL46" s="255"/>
      <c r="AM46" s="255"/>
      <c r="AN46" s="255"/>
      <c r="AO46" s="230"/>
      <c r="AP46" s="230"/>
      <c r="AQ46" s="230"/>
      <c r="AR46" s="230"/>
      <c r="AS46" s="230"/>
      <c r="AT46" s="230"/>
      <c r="AV46"/>
      <c r="AW46"/>
      <c r="AX46"/>
      <c r="AY46"/>
      <c r="AZ46"/>
      <c r="BA46"/>
      <c r="BB46"/>
      <c r="BC46"/>
    </row>
    <row r="47" spans="1:55" s="61" customFormat="1" ht="19.5" customHeight="1" x14ac:dyDescent="0.2">
      <c r="A47" s="60"/>
      <c r="B47" s="100">
        <v>37</v>
      </c>
      <c r="C47" s="225" t="s">
        <v>32</v>
      </c>
      <c r="D47" s="64">
        <v>72.860000000000056</v>
      </c>
      <c r="E47" s="65">
        <f>D47/$D$78</f>
        <v>1.9960807122331607E-2</v>
      </c>
      <c r="F47" s="64"/>
      <c r="G47" s="65"/>
      <c r="H47" s="64"/>
      <c r="I47" s="65"/>
      <c r="J47" s="64"/>
      <c r="K47" s="65"/>
      <c r="L47" s="64">
        <f t="shared" si="4"/>
        <v>72.860000000000056</v>
      </c>
      <c r="M47" s="74">
        <f t="shared" si="1"/>
        <v>5.4557371314129582E-3</v>
      </c>
      <c r="N47" s="69">
        <v>357.13066849749998</v>
      </c>
      <c r="O47" s="65">
        <f>N47/$N$85</f>
        <v>1.2111354987620735E-2</v>
      </c>
      <c r="P47" s="64"/>
      <c r="Q47" s="65"/>
      <c r="R47" s="64"/>
      <c r="S47" s="70"/>
      <c r="T47" s="64"/>
      <c r="U47" s="70"/>
      <c r="V47" s="95">
        <f t="shared" si="8"/>
        <v>357.13066849749998</v>
      </c>
      <c r="W47" s="72">
        <f t="shared" si="2"/>
        <v>7.1841208686433348E-3</v>
      </c>
      <c r="X47" s="96">
        <v>18894.118325427196</v>
      </c>
      <c r="Y47" s="74">
        <f t="shared" si="3"/>
        <v>5.3290971848098719E-3</v>
      </c>
      <c r="Z47" s="60"/>
      <c r="AA47" s="256"/>
      <c r="AB47" s="256"/>
      <c r="AC47" s="268"/>
      <c r="AD47" s="256"/>
      <c r="AE47" s="256"/>
      <c r="AF47" s="256"/>
      <c r="AG47" s="256"/>
      <c r="AH47" s="256"/>
      <c r="AI47" s="256"/>
      <c r="AJ47" s="256"/>
      <c r="AK47" s="255"/>
      <c r="AL47" s="255"/>
      <c r="AM47" s="255"/>
      <c r="AN47" s="255"/>
      <c r="AO47" s="230"/>
      <c r="AP47" s="230"/>
      <c r="AQ47" s="230"/>
      <c r="AR47" s="230"/>
      <c r="AS47" s="230"/>
      <c r="AT47" s="230"/>
      <c r="AV47"/>
      <c r="AW47"/>
      <c r="AX47"/>
      <c r="AY47"/>
      <c r="AZ47"/>
      <c r="BA47"/>
      <c r="BB47"/>
      <c r="BC47"/>
    </row>
    <row r="48" spans="1:55" s="61" customFormat="1" ht="19.5" customHeight="1" x14ac:dyDescent="0.2">
      <c r="A48" s="60"/>
      <c r="B48" s="100">
        <v>38</v>
      </c>
      <c r="C48" s="225" t="s">
        <v>194</v>
      </c>
      <c r="D48" s="64"/>
      <c r="E48" s="65"/>
      <c r="F48" s="64">
        <v>81.20000000000006</v>
      </c>
      <c r="G48" s="65">
        <f>F48/$F$85</f>
        <v>1.0856077953057097E-2</v>
      </c>
      <c r="H48" s="64"/>
      <c r="I48" s="65"/>
      <c r="J48" s="64"/>
      <c r="K48" s="65"/>
      <c r="L48" s="64">
        <f t="shared" si="4"/>
        <v>81.20000000000006</v>
      </c>
      <c r="M48" s="74">
        <f t="shared" ref="M48:M79" si="9">L48/$L$85</f>
        <v>6.0802340800265196E-3</v>
      </c>
      <c r="N48" s="69"/>
      <c r="O48" s="65"/>
      <c r="P48" s="64">
        <v>332.7207239999999</v>
      </c>
      <c r="Q48" s="65">
        <f>P48/$P$85</f>
        <v>1.8869364179106122E-2</v>
      </c>
      <c r="R48" s="64"/>
      <c r="S48" s="70"/>
      <c r="T48" s="64"/>
      <c r="U48" s="70"/>
      <c r="V48" s="95">
        <f t="shared" si="8"/>
        <v>332.7207239999999</v>
      </c>
      <c r="W48" s="72">
        <f t="shared" ref="W48:W79" si="10">V48/$V$85</f>
        <v>6.6930849337999421E-3</v>
      </c>
      <c r="X48" s="96">
        <v>7778.6795687525982</v>
      </c>
      <c r="Y48" s="74">
        <f t="shared" ref="Y48:Y79" si="11">X48/$X$85</f>
        <v>2.193981146799041E-3</v>
      </c>
      <c r="Z48" s="60"/>
      <c r="AA48" s="256"/>
      <c r="AB48" s="256"/>
      <c r="AC48" s="268"/>
      <c r="AD48" s="256"/>
      <c r="AE48" s="256"/>
      <c r="AF48" s="256"/>
      <c r="AG48" s="256"/>
      <c r="AH48" s="256"/>
      <c r="AI48" s="256"/>
      <c r="AJ48" s="256"/>
      <c r="AK48" s="255"/>
      <c r="AL48" s="255"/>
      <c r="AM48" s="255"/>
      <c r="AN48" s="255"/>
      <c r="AO48" s="230"/>
      <c r="AP48" s="230"/>
      <c r="AQ48" s="230"/>
      <c r="AR48" s="230"/>
      <c r="AS48" s="230"/>
      <c r="AT48" s="230"/>
      <c r="AV48"/>
      <c r="AW48"/>
      <c r="AX48"/>
      <c r="AY48"/>
      <c r="AZ48"/>
      <c r="BA48"/>
      <c r="BB48"/>
      <c r="BC48"/>
    </row>
    <row r="49" spans="1:55" s="60" customFormat="1" ht="19.5" customHeight="1" x14ac:dyDescent="0.2">
      <c r="B49" s="100">
        <v>39</v>
      </c>
      <c r="C49" s="225" t="s">
        <v>195</v>
      </c>
      <c r="D49" s="64"/>
      <c r="E49" s="65"/>
      <c r="F49" s="64"/>
      <c r="G49" s="65"/>
      <c r="H49" s="64"/>
      <c r="I49" s="65"/>
      <c r="J49" s="64">
        <v>18.37</v>
      </c>
      <c r="K49" s="65">
        <f>J49/$J$85</f>
        <v>4.4992529819491027E-2</v>
      </c>
      <c r="L49" s="64">
        <f t="shared" si="4"/>
        <v>18.37</v>
      </c>
      <c r="M49" s="74">
        <f t="shared" si="9"/>
        <v>1.3755406410109246E-3</v>
      </c>
      <c r="N49" s="69"/>
      <c r="O49" s="65"/>
      <c r="P49" s="64"/>
      <c r="Q49" s="65"/>
      <c r="R49" s="64"/>
      <c r="S49" s="70"/>
      <c r="T49" s="64">
        <v>0.23723</v>
      </c>
      <c r="U49" s="70">
        <f>T49/$T$85</f>
        <v>1.3085839226405118E-4</v>
      </c>
      <c r="V49" s="95">
        <f t="shared" si="8"/>
        <v>0.23723</v>
      </c>
      <c r="W49" s="72">
        <f t="shared" si="10"/>
        <v>4.7721720479466158E-6</v>
      </c>
      <c r="X49" s="96">
        <v>0</v>
      </c>
      <c r="Y49" s="74">
        <f t="shared" si="11"/>
        <v>0</v>
      </c>
      <c r="AA49" s="256"/>
      <c r="AB49" s="256"/>
      <c r="AC49" s="268"/>
      <c r="AD49" s="256"/>
      <c r="AE49" s="256"/>
      <c r="AF49" s="256"/>
      <c r="AG49" s="256"/>
      <c r="AH49" s="256"/>
      <c r="AI49" s="256"/>
      <c r="AJ49" s="256"/>
      <c r="AK49" s="255"/>
      <c r="AL49" s="255"/>
      <c r="AM49" s="255"/>
      <c r="AN49" s="255"/>
      <c r="AO49" s="230"/>
      <c r="AP49" s="230"/>
      <c r="AQ49" s="230"/>
      <c r="AR49" s="230"/>
      <c r="AS49" s="230"/>
      <c r="AT49" s="230"/>
      <c r="AU49" s="61"/>
      <c r="AV49" s="12"/>
      <c r="AW49" s="12"/>
      <c r="AX49" s="12"/>
      <c r="AY49" s="12"/>
      <c r="AZ49" s="12"/>
      <c r="BA49" s="12"/>
      <c r="BB49" s="12"/>
      <c r="BC49" s="12"/>
    </row>
    <row r="50" spans="1:55" s="61" customFormat="1" ht="19.5" customHeight="1" x14ac:dyDescent="0.2">
      <c r="A50" s="60"/>
      <c r="B50" s="100">
        <v>40</v>
      </c>
      <c r="C50" s="225" t="s">
        <v>196</v>
      </c>
      <c r="D50" s="64"/>
      <c r="E50" s="65"/>
      <c r="F50" s="64"/>
      <c r="G50" s="65"/>
      <c r="H50" s="64"/>
      <c r="I50" s="65"/>
      <c r="J50" s="64">
        <v>18.37</v>
      </c>
      <c r="K50" s="65">
        <f>J50/$J$85</f>
        <v>4.4992529819491027E-2</v>
      </c>
      <c r="L50" s="64">
        <f t="shared" si="4"/>
        <v>18.37</v>
      </c>
      <c r="M50" s="74">
        <f t="shared" si="9"/>
        <v>1.3755406410109246E-3</v>
      </c>
      <c r="N50" s="69"/>
      <c r="O50" s="65"/>
      <c r="P50" s="64"/>
      <c r="Q50" s="65"/>
      <c r="R50" s="64"/>
      <c r="S50" s="70"/>
      <c r="T50" s="64">
        <v>6.4388000000000001E-2</v>
      </c>
      <c r="U50" s="70">
        <f>T50/$T$85</f>
        <v>3.5517051642278499E-5</v>
      </c>
      <c r="V50" s="95">
        <f t="shared" si="8"/>
        <v>6.4388000000000001E-2</v>
      </c>
      <c r="W50" s="72">
        <f t="shared" si="10"/>
        <v>1.2952434929106213E-6</v>
      </c>
      <c r="X50" s="96">
        <v>0</v>
      </c>
      <c r="Y50" s="74">
        <f t="shared" si="11"/>
        <v>0</v>
      </c>
      <c r="Z50" s="60"/>
      <c r="AA50" s="256"/>
      <c r="AB50" s="256"/>
      <c r="AC50" s="268"/>
      <c r="AD50" s="256"/>
      <c r="AE50" s="256"/>
      <c r="AF50" s="256"/>
      <c r="AG50" s="256"/>
      <c r="AH50" s="256"/>
      <c r="AI50" s="256"/>
      <c r="AJ50" s="256"/>
      <c r="AK50" s="255"/>
      <c r="AL50" s="255"/>
      <c r="AM50" s="255"/>
      <c r="AN50" s="255"/>
      <c r="AO50" s="230"/>
      <c r="AP50" s="230"/>
      <c r="AQ50" s="230"/>
      <c r="AR50" s="230"/>
      <c r="AS50" s="230"/>
      <c r="AT50" s="230"/>
      <c r="AV50"/>
      <c r="AW50"/>
      <c r="AX50"/>
      <c r="AY50"/>
      <c r="AZ50"/>
      <c r="BA50"/>
      <c r="BB50"/>
      <c r="BC50"/>
    </row>
    <row r="51" spans="1:55" s="61" customFormat="1" ht="19.5" customHeight="1" x14ac:dyDescent="0.2">
      <c r="A51" s="60"/>
      <c r="B51" s="100">
        <v>41</v>
      </c>
      <c r="C51" s="225" t="s">
        <v>123</v>
      </c>
      <c r="D51" s="64"/>
      <c r="E51" s="65"/>
      <c r="F51" s="64"/>
      <c r="G51" s="65"/>
      <c r="H51" s="64">
        <v>21.999999999999996</v>
      </c>
      <c r="I51" s="65">
        <f>H51/$H$85</f>
        <v>7.6117982873453852E-2</v>
      </c>
      <c r="J51" s="64"/>
      <c r="K51" s="65"/>
      <c r="L51" s="64">
        <f t="shared" si="4"/>
        <v>21.999999999999996</v>
      </c>
      <c r="M51" s="74">
        <f t="shared" si="9"/>
        <v>1.6473540610909274E-3</v>
      </c>
      <c r="N51" s="69"/>
      <c r="O51" s="65"/>
      <c r="P51" s="64"/>
      <c r="Q51" s="65"/>
      <c r="R51" s="64">
        <v>42.980727999999992</v>
      </c>
      <c r="S51" s="70">
        <f>R51/$R$85</f>
        <v>5.5236055826102602E-2</v>
      </c>
      <c r="T51" s="64"/>
      <c r="U51" s="70"/>
      <c r="V51" s="95">
        <f t="shared" si="8"/>
        <v>42.980727999999992</v>
      </c>
      <c r="W51" s="72">
        <f t="shared" si="10"/>
        <v>8.6460999351682503E-4</v>
      </c>
      <c r="X51" s="96">
        <v>9374.0159732947814</v>
      </c>
      <c r="Y51" s="74">
        <f t="shared" si="11"/>
        <v>2.643946717874622E-3</v>
      </c>
      <c r="Z51" s="60"/>
      <c r="AA51" s="256"/>
      <c r="AB51" s="256"/>
      <c r="AC51" s="268"/>
      <c r="AD51" s="256"/>
      <c r="AE51" s="256"/>
      <c r="AF51" s="256"/>
      <c r="AG51" s="256"/>
      <c r="AH51" s="256"/>
      <c r="AI51" s="256"/>
      <c r="AJ51" s="256"/>
      <c r="AK51" s="255"/>
      <c r="AL51" s="255"/>
      <c r="AM51" s="255"/>
      <c r="AN51" s="255"/>
      <c r="AO51" s="230"/>
      <c r="AP51" s="230"/>
      <c r="AQ51" s="230"/>
      <c r="AR51" s="230"/>
      <c r="AS51" s="230"/>
      <c r="AT51" s="230"/>
      <c r="AV51"/>
      <c r="AW51"/>
      <c r="AX51"/>
      <c r="AY51"/>
      <c r="AZ51"/>
      <c r="BA51"/>
      <c r="BB51"/>
      <c r="BC51"/>
    </row>
    <row r="52" spans="1:55" s="61" customFormat="1" ht="19.5" customHeight="1" x14ac:dyDescent="0.2">
      <c r="A52" s="60"/>
      <c r="B52" s="100">
        <v>42</v>
      </c>
      <c r="C52" s="225" t="s">
        <v>124</v>
      </c>
      <c r="D52" s="64"/>
      <c r="E52" s="65"/>
      <c r="F52" s="64"/>
      <c r="G52" s="65"/>
      <c r="H52" s="64">
        <v>21.999999999999996</v>
      </c>
      <c r="I52" s="65">
        <f>H52/$H$85</f>
        <v>7.6117982873453852E-2</v>
      </c>
      <c r="J52" s="64"/>
      <c r="K52" s="65"/>
      <c r="L52" s="64">
        <f t="shared" si="4"/>
        <v>21.999999999999996</v>
      </c>
      <c r="M52" s="74">
        <f t="shared" si="9"/>
        <v>1.6473540610909274E-3</v>
      </c>
      <c r="N52" s="69"/>
      <c r="O52" s="65"/>
      <c r="P52" s="64"/>
      <c r="Q52" s="65"/>
      <c r="R52" s="64">
        <v>41.780493999999997</v>
      </c>
      <c r="S52" s="70">
        <f>R52/$R$85</f>
        <v>5.3693592603320843E-2</v>
      </c>
      <c r="T52" s="64"/>
      <c r="U52" s="70"/>
      <c r="V52" s="95">
        <f t="shared" si="8"/>
        <v>41.780493999999997</v>
      </c>
      <c r="W52" s="72">
        <f t="shared" si="10"/>
        <v>8.4046581636471474E-4</v>
      </c>
      <c r="X52" s="96">
        <v>9385.675159478531</v>
      </c>
      <c r="Y52" s="74">
        <f t="shared" si="11"/>
        <v>2.6472351981942028E-3</v>
      </c>
      <c r="Z52" s="60"/>
      <c r="AA52" s="256"/>
      <c r="AB52" s="256"/>
      <c r="AC52" s="268"/>
      <c r="AD52" s="256"/>
      <c r="AE52" s="256"/>
      <c r="AF52" s="256"/>
      <c r="AG52" s="256"/>
      <c r="AH52" s="256"/>
      <c r="AI52" s="256"/>
      <c r="AJ52" s="256"/>
      <c r="AK52" s="255"/>
      <c r="AL52" s="255"/>
      <c r="AM52" s="255"/>
      <c r="AN52" s="255"/>
      <c r="AO52" s="230"/>
      <c r="AP52" s="230"/>
      <c r="AQ52" s="230"/>
      <c r="AR52" s="230"/>
      <c r="AS52" s="230"/>
      <c r="AT52" s="230"/>
      <c r="AV52"/>
      <c r="AW52"/>
      <c r="AX52"/>
      <c r="AY52"/>
      <c r="AZ52"/>
      <c r="BA52"/>
      <c r="BB52"/>
      <c r="BC52"/>
    </row>
    <row r="53" spans="1:55" s="61" customFormat="1" ht="19.5" customHeight="1" x14ac:dyDescent="0.2">
      <c r="A53" s="60"/>
      <c r="B53" s="100">
        <v>43</v>
      </c>
      <c r="C53" s="225" t="s">
        <v>149</v>
      </c>
      <c r="D53" s="64">
        <v>1</v>
      </c>
      <c r="E53" s="65">
        <f>D53/$D$78</f>
        <v>2.7396111889008498E-4</v>
      </c>
      <c r="F53" s="64"/>
      <c r="G53" s="65"/>
      <c r="H53" s="64"/>
      <c r="I53" s="65"/>
      <c r="J53" s="64"/>
      <c r="K53" s="65"/>
      <c r="L53" s="64">
        <f t="shared" si="4"/>
        <v>1</v>
      </c>
      <c r="M53" s="74">
        <f t="shared" si="9"/>
        <v>7.4879730049587622E-5</v>
      </c>
      <c r="N53" s="69">
        <v>1.8364777499999998</v>
      </c>
      <c r="O53" s="65">
        <f>N53/$N$85</f>
        <v>6.2280380597648686E-5</v>
      </c>
      <c r="P53" s="64"/>
      <c r="Q53" s="65"/>
      <c r="R53" s="64"/>
      <c r="S53" s="70"/>
      <c r="T53" s="64"/>
      <c r="U53" s="70"/>
      <c r="V53" s="95">
        <f t="shared" si="8"/>
        <v>1.8364777499999998</v>
      </c>
      <c r="W53" s="72">
        <f t="shared" si="10"/>
        <v>3.6942999558343769E-5</v>
      </c>
      <c r="X53" s="96">
        <v>106.29291322412476</v>
      </c>
      <c r="Y53" s="74">
        <f t="shared" si="11"/>
        <v>2.9979978682869601E-5</v>
      </c>
      <c r="Z53" s="60"/>
      <c r="AA53" s="256"/>
      <c r="AB53" s="256"/>
      <c r="AC53" s="268"/>
      <c r="AD53" s="256"/>
      <c r="AE53" s="256"/>
      <c r="AF53" s="256"/>
      <c r="AG53" s="256"/>
      <c r="AH53" s="256"/>
      <c r="AI53" s="256"/>
      <c r="AJ53" s="256"/>
      <c r="AK53" s="255"/>
      <c r="AL53" s="255"/>
      <c r="AM53" s="255"/>
      <c r="AN53" s="255"/>
      <c r="AO53" s="230"/>
      <c r="AP53" s="230"/>
      <c r="AQ53" s="230"/>
      <c r="AR53" s="230"/>
      <c r="AS53" s="230"/>
      <c r="AT53" s="230"/>
      <c r="AV53"/>
      <c r="AW53"/>
      <c r="AX53"/>
      <c r="AY53"/>
      <c r="AZ53"/>
      <c r="BA53"/>
      <c r="BB53"/>
      <c r="BC53"/>
    </row>
    <row r="54" spans="1:55" s="61" customFormat="1" ht="19.5" customHeight="1" x14ac:dyDescent="0.2">
      <c r="A54" s="60"/>
      <c r="B54" s="100">
        <v>44</v>
      </c>
      <c r="C54" s="225" t="s">
        <v>92</v>
      </c>
      <c r="D54" s="64">
        <v>3.9700000000000011</v>
      </c>
      <c r="E54" s="65">
        <f>D54/$D$78</f>
        <v>1.0876256419936378E-3</v>
      </c>
      <c r="F54" s="64"/>
      <c r="G54" s="65"/>
      <c r="H54" s="64"/>
      <c r="I54" s="65"/>
      <c r="J54" s="64"/>
      <c r="K54" s="65"/>
      <c r="L54" s="64">
        <f t="shared" si="4"/>
        <v>3.9700000000000011</v>
      </c>
      <c r="M54" s="74">
        <f t="shared" si="9"/>
        <v>2.9727252829686297E-4</v>
      </c>
      <c r="N54" s="69">
        <v>27.154900000000001</v>
      </c>
      <c r="O54" s="65">
        <f>N54/$N$85</f>
        <v>9.209028027108363E-4</v>
      </c>
      <c r="P54" s="64"/>
      <c r="Q54" s="65"/>
      <c r="R54" s="64"/>
      <c r="S54" s="70"/>
      <c r="T54" s="64"/>
      <c r="U54" s="70"/>
      <c r="V54" s="95">
        <f t="shared" si="8"/>
        <v>27.154900000000001</v>
      </c>
      <c r="W54" s="72">
        <f t="shared" si="10"/>
        <v>5.4625407724480694E-4</v>
      </c>
      <c r="X54" s="96">
        <v>1607.8210821531095</v>
      </c>
      <c r="Y54" s="74">
        <f t="shared" si="11"/>
        <v>4.5348688173764624E-4</v>
      </c>
      <c r="Z54" s="60"/>
      <c r="AA54" s="256"/>
      <c r="AB54" s="256"/>
      <c r="AC54" s="268"/>
      <c r="AD54" s="256"/>
      <c r="AE54" s="256"/>
      <c r="AF54" s="256"/>
      <c r="AG54" s="256"/>
      <c r="AH54" s="256"/>
      <c r="AI54" s="256"/>
      <c r="AJ54" s="256"/>
      <c r="AK54" s="255"/>
      <c r="AL54" s="255"/>
      <c r="AM54" s="255"/>
      <c r="AN54" s="255"/>
      <c r="AO54" s="230"/>
      <c r="AP54" s="230"/>
      <c r="AQ54" s="230"/>
      <c r="AR54" s="230"/>
      <c r="AS54" s="230"/>
      <c r="AT54" s="230"/>
      <c r="AV54"/>
      <c r="AW54"/>
      <c r="AX54"/>
      <c r="AY54"/>
      <c r="AZ54"/>
      <c r="BA54"/>
      <c r="BB54"/>
      <c r="BC54"/>
    </row>
    <row r="55" spans="1:55" s="61" customFormat="1" ht="19.5" customHeight="1" x14ac:dyDescent="0.2">
      <c r="A55" s="60"/>
      <c r="B55" s="100">
        <v>45</v>
      </c>
      <c r="C55" s="225" t="s">
        <v>93</v>
      </c>
      <c r="D55" s="64">
        <v>21.300000000000004</v>
      </c>
      <c r="E55" s="65">
        <f>D55/$D$78</f>
        <v>5.8353718323588119E-3</v>
      </c>
      <c r="F55" s="64"/>
      <c r="G55" s="65"/>
      <c r="H55" s="64"/>
      <c r="I55" s="65"/>
      <c r="J55" s="64"/>
      <c r="K55" s="65"/>
      <c r="L55" s="64">
        <f t="shared" si="4"/>
        <v>21.300000000000004</v>
      </c>
      <c r="M55" s="74">
        <f t="shared" si="9"/>
        <v>1.5949382500562168E-3</v>
      </c>
      <c r="N55" s="69">
        <v>143.26754999999997</v>
      </c>
      <c r="O55" s="65">
        <f>N55/$N$85</f>
        <v>4.858625453693987E-3</v>
      </c>
      <c r="P55" s="64"/>
      <c r="Q55" s="65"/>
      <c r="R55" s="64"/>
      <c r="S55" s="70"/>
      <c r="T55" s="64"/>
      <c r="U55" s="70"/>
      <c r="V55" s="95">
        <f t="shared" si="8"/>
        <v>143.26754999999997</v>
      </c>
      <c r="W55" s="72">
        <f t="shared" si="10"/>
        <v>2.8820022656822243E-3</v>
      </c>
      <c r="X55" s="96">
        <v>6439.2084369381182</v>
      </c>
      <c r="Y55" s="74">
        <f t="shared" si="11"/>
        <v>1.8161825263637982E-3</v>
      </c>
      <c r="Z55" s="60"/>
      <c r="AA55" s="256"/>
      <c r="AB55" s="256"/>
      <c r="AC55" s="268"/>
      <c r="AD55" s="256"/>
      <c r="AE55" s="256"/>
      <c r="AF55" s="256"/>
      <c r="AG55" s="256"/>
      <c r="AH55" s="256"/>
      <c r="AI55" s="256"/>
      <c r="AJ55" s="256"/>
      <c r="AK55" s="255"/>
      <c r="AL55" s="255"/>
      <c r="AM55" s="255"/>
      <c r="AN55" s="255"/>
      <c r="AO55" s="230"/>
      <c r="AP55" s="230"/>
      <c r="AQ55" s="230"/>
      <c r="AR55" s="230"/>
      <c r="AS55" s="230"/>
      <c r="AT55" s="230"/>
      <c r="AV55"/>
      <c r="AW55"/>
      <c r="AX55"/>
      <c r="AY55"/>
      <c r="AZ55"/>
      <c r="BA55"/>
      <c r="BB55"/>
      <c r="BC55"/>
    </row>
    <row r="56" spans="1:55" s="61" customFormat="1" ht="19.5" customHeight="1" x14ac:dyDescent="0.2">
      <c r="A56" s="60"/>
      <c r="B56" s="100">
        <v>46</v>
      </c>
      <c r="C56" s="225" t="s">
        <v>150</v>
      </c>
      <c r="D56" s="64">
        <v>19.200000000000006</v>
      </c>
      <c r="E56" s="65">
        <f>D56/$D$78</f>
        <v>5.2600534826896337E-3</v>
      </c>
      <c r="F56" s="64"/>
      <c r="G56" s="65"/>
      <c r="H56" s="64"/>
      <c r="I56" s="65"/>
      <c r="J56" s="64"/>
      <c r="K56" s="65"/>
      <c r="L56" s="64">
        <f t="shared" si="4"/>
        <v>19.200000000000006</v>
      </c>
      <c r="M56" s="74">
        <f t="shared" si="9"/>
        <v>1.437690816952083E-3</v>
      </c>
      <c r="N56" s="69">
        <v>138.28384900000003</v>
      </c>
      <c r="O56" s="65">
        <f>N56/$N$85</f>
        <v>4.6896134441202914E-3</v>
      </c>
      <c r="P56" s="64"/>
      <c r="Q56" s="65"/>
      <c r="R56" s="64"/>
      <c r="S56" s="70"/>
      <c r="T56" s="64"/>
      <c r="U56" s="70"/>
      <c r="V56" s="95">
        <f t="shared" si="8"/>
        <v>138.28384900000003</v>
      </c>
      <c r="W56" s="72">
        <f t="shared" si="10"/>
        <v>2.7817490152184407E-3</v>
      </c>
      <c r="X56" s="96">
        <v>6209.2187064337513</v>
      </c>
      <c r="Y56" s="74">
        <f t="shared" si="11"/>
        <v>1.7513137876242629E-3</v>
      </c>
      <c r="Z56" s="60"/>
      <c r="AA56" s="256"/>
      <c r="AB56" s="256"/>
      <c r="AC56" s="268"/>
      <c r="AD56" s="256"/>
      <c r="AE56" s="256"/>
      <c r="AF56" s="256"/>
      <c r="AG56" s="256"/>
      <c r="AH56" s="256"/>
      <c r="AI56" s="256"/>
      <c r="AJ56" s="256"/>
      <c r="AK56" s="255"/>
      <c r="AL56" s="255"/>
      <c r="AM56" s="255"/>
      <c r="AN56" s="255"/>
      <c r="AO56" s="230"/>
      <c r="AP56" s="230"/>
      <c r="AQ56" s="230"/>
      <c r="AR56" s="230"/>
      <c r="AS56" s="230"/>
      <c r="AT56" s="230"/>
      <c r="AV56"/>
      <c r="AW56"/>
      <c r="AX56"/>
      <c r="AY56"/>
      <c r="AZ56"/>
      <c r="BA56"/>
      <c r="BB56"/>
      <c r="BC56"/>
    </row>
    <row r="57" spans="1:55" s="61" customFormat="1" ht="19.5" customHeight="1" x14ac:dyDescent="0.2">
      <c r="A57" s="60"/>
      <c r="B57" s="100">
        <v>47</v>
      </c>
      <c r="C57" s="225" t="s">
        <v>125</v>
      </c>
      <c r="D57" s="64"/>
      <c r="E57" s="65"/>
      <c r="F57" s="64">
        <v>65.709999999999994</v>
      </c>
      <c r="G57" s="65">
        <f>F57/$F$85</f>
        <v>8.7851340184160256E-3</v>
      </c>
      <c r="H57" s="64"/>
      <c r="I57" s="65"/>
      <c r="J57" s="64"/>
      <c r="K57" s="65"/>
      <c r="L57" s="64">
        <f t="shared" si="4"/>
        <v>65.709999999999994</v>
      </c>
      <c r="M57" s="74">
        <f t="shared" si="9"/>
        <v>4.9203470615584027E-3</v>
      </c>
      <c r="N57" s="69"/>
      <c r="O57" s="65"/>
      <c r="P57" s="64">
        <v>8.0017139999999998</v>
      </c>
      <c r="Q57" s="65">
        <f>P57/$P$85</f>
        <v>4.5379576513259812E-4</v>
      </c>
      <c r="R57" s="64"/>
      <c r="S57" s="70"/>
      <c r="T57" s="64"/>
      <c r="U57" s="70"/>
      <c r="V57" s="95">
        <f t="shared" si="8"/>
        <v>8.0017139999999998</v>
      </c>
      <c r="W57" s="72">
        <f t="shared" si="10"/>
        <v>1.6096427891271385E-4</v>
      </c>
      <c r="X57" s="96">
        <v>9121.340282782372</v>
      </c>
      <c r="Y57" s="74">
        <f t="shared" si="11"/>
        <v>2.5726793907738152E-3</v>
      </c>
      <c r="Z57" s="60"/>
      <c r="AA57" s="256"/>
      <c r="AB57" s="256"/>
      <c r="AC57" s="268"/>
      <c r="AD57" s="256"/>
      <c r="AE57" s="256"/>
      <c r="AF57" s="256"/>
      <c r="AG57" s="256"/>
      <c r="AH57" s="256"/>
      <c r="AI57" s="256"/>
      <c r="AJ57" s="256"/>
      <c r="AK57" s="255"/>
      <c r="AL57" s="255"/>
      <c r="AM57" s="255"/>
      <c r="AN57" s="255"/>
      <c r="AO57" s="230"/>
      <c r="AP57" s="230"/>
      <c r="AQ57" s="230"/>
      <c r="AR57" s="230"/>
      <c r="AS57" s="230"/>
      <c r="AT57" s="230"/>
      <c r="AV57"/>
      <c r="AW57"/>
      <c r="AX57"/>
      <c r="AY57"/>
      <c r="AZ57"/>
      <c r="BA57"/>
      <c r="BB57"/>
      <c r="BC57"/>
    </row>
    <row r="58" spans="1:55" s="61" customFormat="1" ht="19.5" customHeight="1" x14ac:dyDescent="0.2">
      <c r="A58" s="60"/>
      <c r="B58" s="100">
        <v>48</v>
      </c>
      <c r="C58" s="224" t="s">
        <v>151</v>
      </c>
      <c r="D58" s="73">
        <v>100.00000000000003</v>
      </c>
      <c r="E58" s="65">
        <f>D58/$D$78</f>
        <v>2.7396111889008506E-2</v>
      </c>
      <c r="F58" s="64"/>
      <c r="G58" s="65"/>
      <c r="H58" s="64"/>
      <c r="I58" s="65"/>
      <c r="J58" s="64"/>
      <c r="K58" s="65"/>
      <c r="L58" s="64">
        <f t="shared" si="4"/>
        <v>100.00000000000003</v>
      </c>
      <c r="M58" s="74">
        <f t="shared" si="9"/>
        <v>7.4879730049587645E-3</v>
      </c>
      <c r="N58" s="69">
        <v>623.00698</v>
      </c>
      <c r="O58" s="65">
        <f>N58/$N$85</f>
        <v>2.1128005405669472E-2</v>
      </c>
      <c r="P58" s="64"/>
      <c r="Q58" s="65"/>
      <c r="R58" s="64"/>
      <c r="S58" s="70"/>
      <c r="T58" s="64"/>
      <c r="U58" s="70"/>
      <c r="V58" s="95">
        <f t="shared" si="8"/>
        <v>623.00698</v>
      </c>
      <c r="W58" s="72">
        <f t="shared" si="10"/>
        <v>1.2532548563131291E-2</v>
      </c>
      <c r="X58" s="96">
        <v>22192.125229501067</v>
      </c>
      <c r="Y58" s="74">
        <f t="shared" si="11"/>
        <v>6.2593019715731198E-3</v>
      </c>
      <c r="Z58" s="60"/>
      <c r="AA58" s="256"/>
      <c r="AB58" s="256"/>
      <c r="AC58" s="268"/>
      <c r="AD58" s="256"/>
      <c r="AE58" s="256"/>
      <c r="AF58" s="256"/>
      <c r="AG58" s="256"/>
      <c r="AH58" s="256"/>
      <c r="AI58" s="256"/>
      <c r="AJ58" s="256"/>
      <c r="AK58" s="255"/>
      <c r="AL58" s="255"/>
      <c r="AM58" s="255"/>
      <c r="AN58" s="255"/>
      <c r="AO58" s="230"/>
      <c r="AP58" s="230"/>
      <c r="AQ58" s="230"/>
      <c r="AR58" s="230"/>
      <c r="AS58" s="230"/>
      <c r="AT58" s="230"/>
      <c r="AV58"/>
      <c r="AW58"/>
      <c r="AX58"/>
      <c r="AY58"/>
      <c r="AZ58"/>
      <c r="BA58"/>
      <c r="BB58"/>
      <c r="BC58"/>
    </row>
    <row r="59" spans="1:55" s="61" customFormat="1" ht="19.5" customHeight="1" x14ac:dyDescent="0.2">
      <c r="A59" s="60"/>
      <c r="B59" s="100">
        <v>49</v>
      </c>
      <c r="C59" s="224" t="s">
        <v>126</v>
      </c>
      <c r="D59" s="73">
        <v>524.59999999999957</v>
      </c>
      <c r="E59" s="65">
        <f>D59/$D$78</f>
        <v>0.14372000296973847</v>
      </c>
      <c r="F59" s="64">
        <v>1171.4999999999998</v>
      </c>
      <c r="G59" s="65">
        <f>F59/$F$85</f>
        <v>0.15662432662569431</v>
      </c>
      <c r="H59" s="64"/>
      <c r="I59" s="65"/>
      <c r="J59" s="64"/>
      <c r="K59" s="65"/>
      <c r="L59" s="64">
        <f t="shared" si="4"/>
        <v>1696.0999999999995</v>
      </c>
      <c r="M59" s="74">
        <f t="shared" si="9"/>
        <v>0.12700351013710554</v>
      </c>
      <c r="N59" s="69">
        <v>3057.2273110000001</v>
      </c>
      <c r="O59" s="65">
        <f>N59/$N$85</f>
        <v>0.10367960107472367</v>
      </c>
      <c r="P59" s="64">
        <v>4311.0456439999998</v>
      </c>
      <c r="Q59" s="65">
        <f>P59/$P$85</f>
        <v>0.24448940021357102</v>
      </c>
      <c r="R59" s="64"/>
      <c r="S59" s="70"/>
      <c r="T59" s="64"/>
      <c r="U59" s="70"/>
      <c r="V59" s="95">
        <f t="shared" si="8"/>
        <v>7368.2729550000004</v>
      </c>
      <c r="W59" s="72">
        <f t="shared" si="10"/>
        <v>0.14822183635076513</v>
      </c>
      <c r="X59" s="96">
        <v>1075267.8573249581</v>
      </c>
      <c r="Y59" s="74">
        <f t="shared" si="11"/>
        <v>0.30327993149462912</v>
      </c>
      <c r="Z59" s="60"/>
      <c r="AA59" s="256"/>
      <c r="AB59" s="256"/>
      <c r="AC59" s="268"/>
      <c r="AD59" s="256"/>
      <c r="AE59" s="256"/>
      <c r="AF59" s="256"/>
      <c r="AG59" s="256"/>
      <c r="AH59" s="256"/>
      <c r="AI59" s="256"/>
      <c r="AJ59" s="256"/>
      <c r="AK59" s="255"/>
      <c r="AL59" s="255"/>
      <c r="AM59" s="255"/>
      <c r="AN59" s="255"/>
      <c r="AO59" s="230"/>
      <c r="AP59" s="230"/>
      <c r="AQ59" s="230"/>
      <c r="AR59" s="230"/>
      <c r="AS59" s="230"/>
      <c r="AT59" s="230"/>
      <c r="AV59"/>
      <c r="AW59"/>
      <c r="AX59"/>
      <c r="AY59"/>
      <c r="AZ59"/>
      <c r="BA59"/>
      <c r="BB59"/>
      <c r="BC59"/>
    </row>
    <row r="60" spans="1:55" s="61" customFormat="1" ht="19.5" customHeight="1" x14ac:dyDescent="0.2">
      <c r="A60" s="60"/>
      <c r="B60" s="100">
        <v>50</v>
      </c>
      <c r="C60" s="224" t="s">
        <v>94</v>
      </c>
      <c r="D60" s="73">
        <v>3.799999999999998</v>
      </c>
      <c r="E60" s="65">
        <f>D60/$D$78</f>
        <v>1.0410522517823224E-3</v>
      </c>
      <c r="F60" s="64"/>
      <c r="G60" s="65"/>
      <c r="H60" s="64"/>
      <c r="I60" s="65"/>
      <c r="J60" s="64"/>
      <c r="K60" s="65"/>
      <c r="L60" s="64">
        <f t="shared" si="4"/>
        <v>3.799999999999998</v>
      </c>
      <c r="M60" s="74">
        <f t="shared" si="9"/>
        <v>2.8454297418843282E-4</v>
      </c>
      <c r="N60" s="69">
        <v>16.030431000000004</v>
      </c>
      <c r="O60" s="65">
        <f>N60/$N$85</f>
        <v>5.4363922667962977E-4</v>
      </c>
      <c r="P60" s="64"/>
      <c r="Q60" s="65"/>
      <c r="R60" s="64"/>
      <c r="S60" s="70"/>
      <c r="T60" s="64"/>
      <c r="U60" s="70"/>
      <c r="V60" s="95">
        <f t="shared" si="8"/>
        <v>16.030431000000004</v>
      </c>
      <c r="W60" s="72">
        <f t="shared" si="10"/>
        <v>3.2247175624810072E-4</v>
      </c>
      <c r="X60" s="96">
        <v>909.51325711602863</v>
      </c>
      <c r="Y60" s="74">
        <f t="shared" si="11"/>
        <v>2.5652874902987551E-4</v>
      </c>
      <c r="Z60" s="60"/>
      <c r="AA60" s="256"/>
      <c r="AB60" s="256"/>
      <c r="AC60" s="268"/>
      <c r="AD60" s="256"/>
      <c r="AE60" s="256"/>
      <c r="AF60" s="256"/>
      <c r="AG60" s="256"/>
      <c r="AH60" s="256"/>
      <c r="AI60" s="256"/>
      <c r="AJ60" s="256"/>
      <c r="AK60" s="255"/>
      <c r="AL60" s="255"/>
      <c r="AM60" s="255"/>
      <c r="AN60" s="255"/>
      <c r="AO60" s="230"/>
      <c r="AP60" s="230"/>
      <c r="AQ60" s="230"/>
      <c r="AR60" s="230"/>
      <c r="AS60" s="230"/>
      <c r="AT60" s="230"/>
      <c r="AV60"/>
      <c r="AW60"/>
      <c r="AX60"/>
      <c r="AY60"/>
      <c r="AZ60"/>
      <c r="BA60"/>
      <c r="BB60"/>
      <c r="BC60"/>
    </row>
    <row r="61" spans="1:55" s="60" customFormat="1" ht="19.5" customHeight="1" x14ac:dyDescent="0.2">
      <c r="B61" s="100">
        <v>51</v>
      </c>
      <c r="C61" s="224" t="s">
        <v>95</v>
      </c>
      <c r="D61" s="73"/>
      <c r="E61" s="65"/>
      <c r="F61" s="64"/>
      <c r="G61" s="65"/>
      <c r="H61" s="64">
        <v>16</v>
      </c>
      <c r="I61" s="65">
        <f>H61/$H$85</f>
        <v>5.5358532998875533E-2</v>
      </c>
      <c r="J61" s="64"/>
      <c r="K61" s="65"/>
      <c r="L61" s="64">
        <f t="shared" si="4"/>
        <v>16</v>
      </c>
      <c r="M61" s="74">
        <f t="shared" si="9"/>
        <v>1.198075680793402E-3</v>
      </c>
      <c r="N61" s="69"/>
      <c r="O61" s="65"/>
      <c r="P61" s="64"/>
      <c r="Q61" s="65"/>
      <c r="R61" s="64">
        <v>47.681826999999998</v>
      </c>
      <c r="S61" s="70">
        <f>R61/$R$85</f>
        <v>6.1277604652544899E-2</v>
      </c>
      <c r="T61" s="64"/>
      <c r="U61" s="70"/>
      <c r="V61" s="95">
        <f t="shared" si="8"/>
        <v>47.681826999999998</v>
      </c>
      <c r="W61" s="72">
        <f t="shared" si="10"/>
        <v>9.5917835857364678E-4</v>
      </c>
      <c r="X61" s="96">
        <v>5474.8541836161203</v>
      </c>
      <c r="Y61" s="74">
        <f t="shared" si="11"/>
        <v>1.5441858421035132E-3</v>
      </c>
      <c r="AA61" s="256"/>
      <c r="AB61" s="256"/>
      <c r="AC61" s="268"/>
      <c r="AD61" s="256"/>
      <c r="AE61" s="256"/>
      <c r="AF61" s="256"/>
      <c r="AG61" s="256"/>
      <c r="AH61" s="256"/>
      <c r="AI61" s="256"/>
      <c r="AJ61" s="256"/>
      <c r="AK61" s="255"/>
      <c r="AL61" s="255"/>
      <c r="AM61" s="255"/>
      <c r="AN61" s="255"/>
      <c r="AO61" s="230"/>
      <c r="AP61" s="230"/>
      <c r="AQ61" s="230"/>
      <c r="AR61" s="230"/>
      <c r="AS61" s="230"/>
      <c r="AT61" s="230"/>
      <c r="AU61" s="61"/>
      <c r="AV61" s="12"/>
      <c r="AW61" s="12"/>
      <c r="AX61" s="12"/>
      <c r="AY61" s="12"/>
      <c r="AZ61" s="12"/>
      <c r="BA61" s="12"/>
      <c r="BB61" s="12"/>
      <c r="BC61" s="12"/>
    </row>
    <row r="62" spans="1:55" s="60" customFormat="1" ht="19.5" customHeight="1" x14ac:dyDescent="0.2">
      <c r="B62" s="100">
        <v>52</v>
      </c>
      <c r="C62" s="224" t="s">
        <v>152</v>
      </c>
      <c r="D62" s="73">
        <v>351.46100000000013</v>
      </c>
      <c r="E62" s="65">
        <f>D62/$D$78</f>
        <v>9.6286648806228198E-2</v>
      </c>
      <c r="F62" s="64"/>
      <c r="G62" s="65"/>
      <c r="H62" s="64"/>
      <c r="I62" s="65"/>
      <c r="J62" s="64"/>
      <c r="K62" s="65"/>
      <c r="L62" s="64">
        <f t="shared" si="4"/>
        <v>351.46100000000013</v>
      </c>
      <c r="M62" s="74">
        <f t="shared" si="9"/>
        <v>2.6317304802958127E-2</v>
      </c>
      <c r="N62" s="69">
        <v>2027.285534000001</v>
      </c>
      <c r="O62" s="65">
        <f>N62/$N$85</f>
        <v>6.8751235694321663E-2</v>
      </c>
      <c r="P62" s="64"/>
      <c r="Q62" s="65"/>
      <c r="R62" s="64"/>
      <c r="S62" s="70"/>
      <c r="T62" s="64"/>
      <c r="U62" s="70"/>
      <c r="V62" s="95">
        <f t="shared" si="8"/>
        <v>2027.285534000001</v>
      </c>
      <c r="W62" s="72">
        <f t="shared" si="10"/>
        <v>4.0781331865958489E-2</v>
      </c>
      <c r="X62" s="96">
        <v>84267.348585354906</v>
      </c>
      <c r="Y62" s="74">
        <f t="shared" si="11"/>
        <v>2.3767655223862028E-2</v>
      </c>
      <c r="AA62" s="256"/>
      <c r="AB62" s="256"/>
      <c r="AC62" s="268"/>
      <c r="AD62" s="256"/>
      <c r="AE62" s="256"/>
      <c r="AF62" s="256"/>
      <c r="AG62" s="256"/>
      <c r="AH62" s="256"/>
      <c r="AI62" s="256"/>
      <c r="AJ62" s="256"/>
      <c r="AK62" s="255"/>
      <c r="AL62" s="255"/>
      <c r="AM62" s="255"/>
      <c r="AN62" s="255"/>
      <c r="AO62" s="230"/>
      <c r="AP62" s="230"/>
      <c r="AQ62" s="230"/>
      <c r="AR62" s="230"/>
      <c r="AS62" s="230"/>
      <c r="AT62" s="230"/>
      <c r="AU62" s="61"/>
      <c r="AV62" s="12"/>
      <c r="AW62" s="12"/>
      <c r="AX62" s="12"/>
      <c r="AY62" s="12"/>
      <c r="AZ62" s="12"/>
      <c r="BA62" s="12"/>
      <c r="BB62" s="12"/>
      <c r="BC62" s="12"/>
    </row>
    <row r="63" spans="1:55" s="61" customFormat="1" ht="19.5" customHeight="1" x14ac:dyDescent="0.2">
      <c r="A63" s="60"/>
      <c r="B63" s="100">
        <v>53</v>
      </c>
      <c r="C63" s="224" t="s">
        <v>127</v>
      </c>
      <c r="D63" s="73"/>
      <c r="E63" s="65"/>
      <c r="F63" s="64"/>
      <c r="G63" s="65"/>
      <c r="H63" s="64">
        <v>20</v>
      </c>
      <c r="I63" s="65">
        <f>H63/$H$85</f>
        <v>6.9198166248594414E-2</v>
      </c>
      <c r="J63" s="64"/>
      <c r="K63" s="65"/>
      <c r="L63" s="64">
        <f t="shared" si="4"/>
        <v>20</v>
      </c>
      <c r="M63" s="74">
        <f t="shared" si="9"/>
        <v>1.4975946009917526E-3</v>
      </c>
      <c r="N63" s="69"/>
      <c r="O63" s="65"/>
      <c r="P63" s="64"/>
      <c r="Q63" s="65"/>
      <c r="R63" s="64">
        <v>55.647785000000006</v>
      </c>
      <c r="S63" s="70">
        <f>R63/$R$85</f>
        <v>7.1514939413286724E-2</v>
      </c>
      <c r="T63" s="64"/>
      <c r="U63" s="70"/>
      <c r="V63" s="95">
        <f>N63+P63+R63+T63</f>
        <v>55.647785000000006</v>
      </c>
      <c r="W63" s="72">
        <f t="shared" si="10"/>
        <v>1.1194233617465876E-3</v>
      </c>
      <c r="X63" s="96">
        <v>12288.55449722274</v>
      </c>
      <c r="Y63" s="74">
        <f t="shared" si="11"/>
        <v>3.4659940225102688E-3</v>
      </c>
      <c r="Z63" s="60"/>
      <c r="AA63" s="256"/>
      <c r="AB63" s="256"/>
      <c r="AC63" s="268"/>
      <c r="AD63" s="256"/>
      <c r="AE63" s="256"/>
      <c r="AF63" s="256"/>
      <c r="AG63" s="256"/>
      <c r="AH63" s="256"/>
      <c r="AI63" s="256"/>
      <c r="AJ63" s="256"/>
      <c r="AK63" s="255"/>
      <c r="AL63" s="255"/>
      <c r="AM63" s="255"/>
      <c r="AN63" s="255"/>
      <c r="AO63" s="230"/>
      <c r="AP63" s="230"/>
      <c r="AQ63" s="230"/>
      <c r="AR63" s="230"/>
      <c r="AS63" s="230"/>
      <c r="AT63" s="230"/>
      <c r="AV63"/>
      <c r="AW63"/>
      <c r="AX63"/>
      <c r="AY63"/>
      <c r="AZ63"/>
      <c r="BA63"/>
      <c r="BB63"/>
      <c r="BC63"/>
    </row>
    <row r="64" spans="1:55" s="61" customFormat="1" ht="19.5" customHeight="1" x14ac:dyDescent="0.2">
      <c r="A64" s="60"/>
      <c r="B64" s="100">
        <v>54</v>
      </c>
      <c r="C64" s="224" t="s">
        <v>128</v>
      </c>
      <c r="D64" s="73"/>
      <c r="E64" s="65"/>
      <c r="F64" s="64"/>
      <c r="G64" s="65"/>
      <c r="H64" s="64"/>
      <c r="I64" s="65"/>
      <c r="J64" s="64">
        <v>32.100000000000009</v>
      </c>
      <c r="K64" s="65">
        <f>J64/$J$85</f>
        <v>7.8620588307330555E-2</v>
      </c>
      <c r="L64" s="64">
        <f t="shared" si="4"/>
        <v>32.100000000000009</v>
      </c>
      <c r="M64" s="74">
        <f t="shared" si="9"/>
        <v>2.4036393345917635E-3</v>
      </c>
      <c r="N64" s="69"/>
      <c r="O64" s="65"/>
      <c r="P64" s="64"/>
      <c r="Q64" s="65"/>
      <c r="R64" s="64"/>
      <c r="S64" s="70"/>
      <c r="T64" s="64">
        <v>167.58148800000004</v>
      </c>
      <c r="U64" s="70">
        <f t="shared" ref="U64:U65" si="12">T64/$T$85</f>
        <v>9.2439590662637072E-2</v>
      </c>
      <c r="V64" s="95">
        <f t="shared" si="8"/>
        <v>167.58148800000004</v>
      </c>
      <c r="W64" s="72">
        <f t="shared" si="10"/>
        <v>3.3711069122240077E-3</v>
      </c>
      <c r="X64" s="96">
        <v>11147.629361588413</v>
      </c>
      <c r="Y64" s="74">
        <f t="shared" si="11"/>
        <v>3.1441954170572015E-3</v>
      </c>
      <c r="Z64" s="60"/>
      <c r="AA64" s="256"/>
      <c r="AB64" s="256"/>
      <c r="AC64" s="268"/>
      <c r="AD64" s="256"/>
      <c r="AE64" s="256"/>
      <c r="AF64" s="256"/>
      <c r="AG64" s="256"/>
      <c r="AH64" s="256"/>
      <c r="AI64" s="256"/>
      <c r="AJ64" s="256"/>
      <c r="AK64" s="255"/>
      <c r="AL64" s="255"/>
      <c r="AM64" s="255"/>
      <c r="AN64" s="255"/>
      <c r="AO64" s="230"/>
      <c r="AP64" s="230"/>
      <c r="AQ64" s="230"/>
      <c r="AR64" s="230"/>
      <c r="AS64" s="230"/>
      <c r="AT64" s="230"/>
      <c r="AV64"/>
      <c r="AW64"/>
      <c r="AX64"/>
      <c r="AY64"/>
      <c r="AZ64"/>
      <c r="BA64"/>
      <c r="BB64"/>
      <c r="BC64"/>
    </row>
    <row r="65" spans="1:55" s="61" customFormat="1" ht="19.5" customHeight="1" x14ac:dyDescent="0.2">
      <c r="A65" s="60"/>
      <c r="B65" s="100">
        <v>55</v>
      </c>
      <c r="C65" s="224" t="s">
        <v>129</v>
      </c>
      <c r="D65" s="73"/>
      <c r="E65" s="65"/>
      <c r="F65" s="73"/>
      <c r="G65" s="65"/>
      <c r="H65" s="64"/>
      <c r="I65" s="65"/>
      <c r="J65" s="64">
        <v>97.15</v>
      </c>
      <c r="K65" s="65">
        <f>J65/$J$85</f>
        <v>0.23794361850645365</v>
      </c>
      <c r="L65" s="64">
        <f t="shared" si="4"/>
        <v>97.15</v>
      </c>
      <c r="M65" s="74">
        <f t="shared" si="9"/>
        <v>7.2745657743174385E-3</v>
      </c>
      <c r="N65" s="69"/>
      <c r="O65" s="65"/>
      <c r="P65" s="64"/>
      <c r="Q65" s="65"/>
      <c r="R65" s="64"/>
      <c r="S65" s="70"/>
      <c r="T65" s="64">
        <v>508.76269700000012</v>
      </c>
      <c r="U65" s="70">
        <f t="shared" si="12"/>
        <v>0.28063848827442833</v>
      </c>
      <c r="V65" s="95">
        <f>N65+P65+R65+T65</f>
        <v>508.76269700000012</v>
      </c>
      <c r="W65" s="223">
        <f t="shared" si="10"/>
        <v>1.0234384865579118E-2</v>
      </c>
      <c r="X65" s="96">
        <v>31420.064466414406</v>
      </c>
      <c r="Y65" s="74">
        <f t="shared" si="11"/>
        <v>8.8620476600475544E-3</v>
      </c>
      <c r="Z65" s="60"/>
      <c r="AA65" s="256"/>
      <c r="AB65" s="256"/>
      <c r="AC65" s="268"/>
      <c r="AD65" s="256"/>
      <c r="AE65" s="256"/>
      <c r="AF65" s="256"/>
      <c r="AG65" s="256"/>
      <c r="AH65" s="256"/>
      <c r="AI65" s="256"/>
      <c r="AJ65" s="256"/>
      <c r="AK65" s="255"/>
      <c r="AL65" s="255"/>
      <c r="AM65" s="255"/>
      <c r="AN65" s="255"/>
      <c r="AO65" s="230"/>
      <c r="AP65" s="230"/>
      <c r="AQ65" s="230"/>
      <c r="AR65" s="230"/>
      <c r="AS65" s="230"/>
      <c r="AT65" s="230"/>
      <c r="AV65"/>
      <c r="AW65"/>
      <c r="AX65"/>
      <c r="AY65"/>
      <c r="AZ65"/>
      <c r="BA65"/>
      <c r="BB65"/>
      <c r="BC65"/>
    </row>
    <row r="66" spans="1:55" s="61" customFormat="1" ht="19.5" customHeight="1" x14ac:dyDescent="0.2">
      <c r="A66" s="60"/>
      <c r="B66" s="100">
        <v>56</v>
      </c>
      <c r="C66" s="224" t="s">
        <v>197</v>
      </c>
      <c r="D66" s="73">
        <v>20.827999999999992</v>
      </c>
      <c r="E66" s="65">
        <f>D66/$D$78</f>
        <v>5.7060621842426884E-3</v>
      </c>
      <c r="F66" s="73"/>
      <c r="G66" s="65"/>
      <c r="H66" s="64"/>
      <c r="I66" s="65"/>
      <c r="J66" s="64"/>
      <c r="K66" s="65"/>
      <c r="L66" s="64">
        <f t="shared" si="4"/>
        <v>20.827999999999992</v>
      </c>
      <c r="M66" s="74">
        <f t="shared" si="9"/>
        <v>1.5595950174728105E-3</v>
      </c>
      <c r="N66" s="69">
        <v>35.353169999999992</v>
      </c>
      <c r="O66" s="65">
        <f>N66/$N$85</f>
        <v>1.1989303344042013E-3</v>
      </c>
      <c r="P66" s="64"/>
      <c r="Q66" s="65"/>
      <c r="R66" s="64"/>
      <c r="S66" s="70"/>
      <c r="T66" s="64"/>
      <c r="U66" s="70"/>
      <c r="V66" s="95">
        <f>N66+P66+R66+T66</f>
        <v>35.353169999999992</v>
      </c>
      <c r="W66" s="223">
        <f t="shared" si="10"/>
        <v>7.1117232087132662E-4</v>
      </c>
      <c r="X66" s="96">
        <v>425.55673311091175</v>
      </c>
      <c r="Y66" s="74">
        <f t="shared" si="11"/>
        <v>1.2002852683240883E-4</v>
      </c>
      <c r="Z66" s="60"/>
      <c r="AA66" s="256"/>
      <c r="AB66" s="256"/>
      <c r="AC66" s="268"/>
      <c r="AD66" s="256"/>
      <c r="AE66" s="256"/>
      <c r="AF66" s="256"/>
      <c r="AG66" s="256"/>
      <c r="AH66" s="256"/>
      <c r="AI66" s="256"/>
      <c r="AJ66" s="256"/>
      <c r="AK66" s="255"/>
      <c r="AL66" s="255"/>
      <c r="AM66" s="255"/>
      <c r="AN66" s="255"/>
      <c r="AO66" s="230"/>
      <c r="AP66" s="230"/>
      <c r="AQ66" s="230"/>
      <c r="AR66" s="230"/>
      <c r="AS66" s="230"/>
      <c r="AT66" s="230"/>
      <c r="AV66"/>
      <c r="AW66"/>
      <c r="AX66"/>
      <c r="AY66"/>
      <c r="AZ66"/>
      <c r="BA66"/>
      <c r="BB66"/>
      <c r="BC66"/>
    </row>
    <row r="67" spans="1:55" s="61" customFormat="1" ht="19.5" customHeight="1" x14ac:dyDescent="0.2">
      <c r="A67" s="60"/>
      <c r="B67" s="100">
        <v>57</v>
      </c>
      <c r="C67" s="224" t="s">
        <v>153</v>
      </c>
      <c r="D67" s="73"/>
      <c r="E67" s="65"/>
      <c r="F67" s="73">
        <v>12.800000000000004</v>
      </c>
      <c r="G67" s="65">
        <f>F67/$F$85</f>
        <v>1.711302928560724E-3</v>
      </c>
      <c r="H67" s="64"/>
      <c r="I67" s="65"/>
      <c r="J67" s="64"/>
      <c r="K67" s="65"/>
      <c r="L67" s="64">
        <f t="shared" si="4"/>
        <v>12.800000000000004</v>
      </c>
      <c r="M67" s="74">
        <f t="shared" si="9"/>
        <v>9.5846054463472193E-4</v>
      </c>
      <c r="N67" s="69"/>
      <c r="O67" s="65"/>
      <c r="P67" s="64">
        <v>60.374063000000014</v>
      </c>
      <c r="Q67" s="65">
        <f>P67/$P$85</f>
        <v>3.4239531821868025E-3</v>
      </c>
      <c r="R67" s="64"/>
      <c r="S67" s="70"/>
      <c r="T67" s="64"/>
      <c r="U67" s="70"/>
      <c r="V67" s="95">
        <f t="shared" ref="V67:V69" si="13">N67+P67+R67+T67</f>
        <v>60.374063000000014</v>
      </c>
      <c r="W67" s="223">
        <f t="shared" si="10"/>
        <v>1.2144982332317499E-3</v>
      </c>
      <c r="X67" s="96">
        <v>6561.1508140342448</v>
      </c>
      <c r="Y67" s="74">
        <f t="shared" si="11"/>
        <v>1.8505764455347949E-3</v>
      </c>
      <c r="Z67" s="60"/>
      <c r="AA67" s="256"/>
      <c r="AB67" s="256"/>
      <c r="AC67" s="268"/>
      <c r="AD67" s="256"/>
      <c r="AE67" s="256"/>
      <c r="AF67" s="256"/>
      <c r="AG67" s="256"/>
      <c r="AH67" s="256"/>
      <c r="AI67" s="256"/>
      <c r="AJ67" s="256"/>
      <c r="AK67" s="255"/>
      <c r="AL67" s="255"/>
      <c r="AM67" s="255"/>
      <c r="AN67" s="255"/>
      <c r="AO67" s="230"/>
      <c r="AP67" s="230"/>
      <c r="AQ67" s="230"/>
      <c r="AR67" s="230"/>
      <c r="AS67" s="230"/>
      <c r="AT67" s="230"/>
      <c r="AV67"/>
      <c r="AW67"/>
      <c r="AX67"/>
      <c r="AY67"/>
      <c r="AZ67"/>
      <c r="BA67"/>
      <c r="BB67"/>
      <c r="BC67"/>
    </row>
    <row r="68" spans="1:55" s="61" customFormat="1" ht="19.5" customHeight="1" x14ac:dyDescent="0.2">
      <c r="A68" s="60"/>
      <c r="B68" s="100">
        <v>58</v>
      </c>
      <c r="C68" s="224" t="s">
        <v>130</v>
      </c>
      <c r="D68" s="73"/>
      <c r="E68" s="65"/>
      <c r="F68" s="73">
        <v>235.63000000000011</v>
      </c>
      <c r="G68" s="65">
        <f>F68/$F$85</f>
        <v>3.1502680395059643E-2</v>
      </c>
      <c r="H68" s="64"/>
      <c r="I68" s="65"/>
      <c r="J68" s="64"/>
      <c r="K68" s="65"/>
      <c r="L68" s="64">
        <f t="shared" si="4"/>
        <v>235.63000000000011</v>
      </c>
      <c r="M68" s="74">
        <f t="shared" si="9"/>
        <v>1.7643910791584342E-2</v>
      </c>
      <c r="N68" s="69"/>
      <c r="O68" s="65"/>
      <c r="P68" s="64">
        <v>1.2882599999999997</v>
      </c>
      <c r="Q68" s="65">
        <f>P68/$P$85</f>
        <v>7.3060213397994569E-5</v>
      </c>
      <c r="R68" s="64"/>
      <c r="S68" s="70"/>
      <c r="T68" s="64"/>
      <c r="U68" s="70"/>
      <c r="V68" s="95">
        <f t="shared" si="13"/>
        <v>1.2882599999999997</v>
      </c>
      <c r="W68" s="223">
        <f t="shared" si="10"/>
        <v>2.5914927970693868E-5</v>
      </c>
      <c r="X68" s="96">
        <v>22319.287606346563</v>
      </c>
      <c r="Y68" s="74">
        <f t="shared" si="11"/>
        <v>6.2951681947431681E-3</v>
      </c>
      <c r="Z68" s="60"/>
      <c r="AA68" s="256"/>
      <c r="AB68" s="256"/>
      <c r="AC68" s="268"/>
      <c r="AD68" s="256"/>
      <c r="AE68" s="256"/>
      <c r="AF68" s="256"/>
      <c r="AG68" s="256"/>
      <c r="AH68" s="256"/>
      <c r="AI68" s="256"/>
      <c r="AJ68" s="256"/>
      <c r="AK68" s="255"/>
      <c r="AL68" s="255"/>
      <c r="AM68" s="255"/>
      <c r="AN68" s="255"/>
      <c r="AO68" s="230"/>
      <c r="AP68" s="230"/>
      <c r="AQ68" s="230"/>
      <c r="AR68" s="230"/>
      <c r="AS68" s="230"/>
      <c r="AT68" s="230"/>
      <c r="AV68"/>
      <c r="AW68"/>
      <c r="AX68"/>
      <c r="AY68"/>
      <c r="AZ68"/>
      <c r="BA68"/>
      <c r="BB68"/>
      <c r="BC68"/>
    </row>
    <row r="69" spans="1:55" s="61" customFormat="1" ht="19.5" customHeight="1" x14ac:dyDescent="0.2">
      <c r="A69" s="60"/>
      <c r="B69" s="100">
        <v>59</v>
      </c>
      <c r="C69" s="224" t="s">
        <v>131</v>
      </c>
      <c r="D69" s="73"/>
      <c r="E69" s="65"/>
      <c r="F69" s="73">
        <v>616</v>
      </c>
      <c r="G69" s="65">
        <f>F69/$F$85</f>
        <v>8.2356453436984819E-2</v>
      </c>
      <c r="H69" s="64"/>
      <c r="I69" s="65"/>
      <c r="J69" s="64"/>
      <c r="K69" s="65"/>
      <c r="L69" s="64">
        <f t="shared" si="4"/>
        <v>616</v>
      </c>
      <c r="M69" s="74">
        <f t="shared" si="9"/>
        <v>4.6125913710545974E-2</v>
      </c>
      <c r="N69" s="69"/>
      <c r="O69" s="65"/>
      <c r="P69" s="64">
        <v>7.8040959999999995</v>
      </c>
      <c r="Q69" s="65">
        <f>P69/$P$85</f>
        <v>4.4258838987350062E-4</v>
      </c>
      <c r="R69" s="64"/>
      <c r="S69" s="70"/>
      <c r="T69" s="64"/>
      <c r="U69" s="70"/>
      <c r="V69" s="95">
        <f t="shared" si="13"/>
        <v>7.8040959999999995</v>
      </c>
      <c r="W69" s="223">
        <f t="shared" si="10"/>
        <v>1.5698895076799726E-4</v>
      </c>
      <c r="X69" s="96">
        <v>55933.428976029274</v>
      </c>
      <c r="Y69" s="74">
        <f t="shared" si="11"/>
        <v>1.5776056535635199E-2</v>
      </c>
      <c r="Z69" s="60"/>
      <c r="AA69" s="256"/>
      <c r="AB69" s="256"/>
      <c r="AC69" s="268"/>
      <c r="AD69" s="256"/>
      <c r="AE69" s="256"/>
      <c r="AF69" s="256"/>
      <c r="AG69" s="256"/>
      <c r="AH69" s="256"/>
      <c r="AI69" s="256"/>
      <c r="AJ69" s="256"/>
      <c r="AK69" s="255"/>
      <c r="AL69" s="255"/>
      <c r="AM69" s="255"/>
      <c r="AN69" s="255"/>
      <c r="AO69" s="230"/>
      <c r="AP69" s="230"/>
      <c r="AQ69" s="230"/>
      <c r="AR69" s="230"/>
      <c r="AS69" s="230"/>
      <c r="AT69" s="230"/>
      <c r="AV69"/>
      <c r="AW69"/>
      <c r="AX69"/>
      <c r="AY69"/>
      <c r="AZ69"/>
      <c r="BA69"/>
      <c r="BB69"/>
      <c r="BC69"/>
    </row>
    <row r="70" spans="1:55" s="61" customFormat="1" ht="19.5" customHeight="1" x14ac:dyDescent="0.2">
      <c r="A70" s="60"/>
      <c r="B70" s="100">
        <v>60</v>
      </c>
      <c r="C70" s="224" t="s">
        <v>132</v>
      </c>
      <c r="D70" s="73"/>
      <c r="E70" s="65"/>
      <c r="F70" s="73">
        <v>38.940000000000019</v>
      </c>
      <c r="G70" s="65">
        <f>F70/$F$85</f>
        <v>5.2061043779808285E-3</v>
      </c>
      <c r="H70" s="64"/>
      <c r="I70" s="65"/>
      <c r="J70" s="64"/>
      <c r="K70" s="65"/>
      <c r="L70" s="64">
        <f t="shared" ref="L70:L76" si="14">D70+F70+H70+J70</f>
        <v>38.940000000000019</v>
      </c>
      <c r="M70" s="74">
        <f t="shared" ref="M70:M76" si="15">L70/$L$85</f>
        <v>2.9158166881309436E-3</v>
      </c>
      <c r="N70" s="69"/>
      <c r="O70" s="65"/>
      <c r="P70" s="64">
        <v>63.772594000000012</v>
      </c>
      <c r="Q70" s="65">
        <f>P70/$P$85</f>
        <v>3.6166917598805131E-3</v>
      </c>
      <c r="R70" s="64"/>
      <c r="S70" s="70"/>
      <c r="T70" s="64"/>
      <c r="U70" s="70"/>
      <c r="V70" s="95">
        <f t="shared" ref="V70:V76" si="16">N70+P70+R70+T70</f>
        <v>63.772594000000012</v>
      </c>
      <c r="W70" s="223">
        <f t="shared" ref="W70:W76" si="17">V70/$V$85</f>
        <v>1.2828638473711086E-3</v>
      </c>
      <c r="X70" s="96">
        <v>8168.7922975712418</v>
      </c>
      <c r="Y70" s="74">
        <f t="shared" si="11"/>
        <v>2.3040126713771494E-3</v>
      </c>
      <c r="Z70" s="60"/>
      <c r="AA70" s="256"/>
      <c r="AB70" s="256"/>
      <c r="AC70" s="268"/>
      <c r="AD70" s="256"/>
      <c r="AE70" s="256"/>
      <c r="AF70" s="256"/>
      <c r="AG70" s="256"/>
      <c r="AH70" s="256"/>
      <c r="AI70" s="256"/>
      <c r="AJ70" s="256"/>
      <c r="AK70" s="255"/>
      <c r="AL70" s="255"/>
      <c r="AM70" s="255"/>
      <c r="AN70" s="255"/>
      <c r="AO70" s="230"/>
      <c r="AP70" s="230"/>
      <c r="AQ70" s="230"/>
      <c r="AR70" s="230"/>
      <c r="AS70" s="230"/>
      <c r="AT70" s="230"/>
      <c r="AV70"/>
      <c r="AW70"/>
      <c r="AX70"/>
      <c r="AY70"/>
      <c r="AZ70"/>
      <c r="BA70"/>
      <c r="BB70"/>
      <c r="BC70"/>
    </row>
    <row r="71" spans="1:55" s="61" customFormat="1" ht="19.5" customHeight="1" x14ac:dyDescent="0.2">
      <c r="A71" s="60"/>
      <c r="B71" s="100">
        <v>61</v>
      </c>
      <c r="C71" s="224" t="s">
        <v>133</v>
      </c>
      <c r="D71" s="73"/>
      <c r="E71" s="65"/>
      <c r="F71" s="73">
        <v>69.087999999999994</v>
      </c>
      <c r="G71" s="65">
        <f>F71/$F$85</f>
        <v>9.2367575569065035E-3</v>
      </c>
      <c r="H71" s="64"/>
      <c r="I71" s="65"/>
      <c r="J71" s="64"/>
      <c r="K71" s="65"/>
      <c r="L71" s="64">
        <f t="shared" si="14"/>
        <v>69.087999999999994</v>
      </c>
      <c r="M71" s="74">
        <f t="shared" si="15"/>
        <v>5.1732907896659096E-3</v>
      </c>
      <c r="N71" s="69"/>
      <c r="O71" s="65"/>
      <c r="P71" s="64">
        <v>8.6928970000000003</v>
      </c>
      <c r="Q71" s="65">
        <f>P71/$P$85</f>
        <v>4.9299435662582627E-4</v>
      </c>
      <c r="R71" s="64"/>
      <c r="S71" s="70"/>
      <c r="T71" s="64"/>
      <c r="U71" s="70"/>
      <c r="V71" s="95">
        <f t="shared" si="16"/>
        <v>8.6928970000000003</v>
      </c>
      <c r="W71" s="223">
        <f t="shared" si="17"/>
        <v>1.748682716312397E-4</v>
      </c>
      <c r="X71" s="96">
        <v>15072.8561098998</v>
      </c>
      <c r="Y71" s="74">
        <f t="shared" si="11"/>
        <v>4.2513079297387723E-3</v>
      </c>
      <c r="Z71" s="60"/>
      <c r="AA71" s="256"/>
      <c r="AB71" s="256"/>
      <c r="AC71" s="268"/>
      <c r="AD71" s="256"/>
      <c r="AE71" s="256"/>
      <c r="AF71" s="256"/>
      <c r="AG71" s="256"/>
      <c r="AH71" s="256"/>
      <c r="AI71" s="256"/>
      <c r="AJ71" s="256"/>
      <c r="AK71" s="255"/>
      <c r="AL71" s="255"/>
      <c r="AM71" s="255"/>
      <c r="AN71" s="255"/>
      <c r="AO71" s="230"/>
      <c r="AP71" s="230"/>
      <c r="AQ71" s="230"/>
      <c r="AR71" s="230"/>
      <c r="AS71" s="230"/>
      <c r="AT71" s="230"/>
      <c r="AV71"/>
      <c r="AW71"/>
      <c r="AX71"/>
      <c r="AY71"/>
      <c r="AZ71"/>
      <c r="BA71"/>
      <c r="BB71"/>
      <c r="BC71"/>
    </row>
    <row r="72" spans="1:55" s="61" customFormat="1" ht="19.5" customHeight="1" x14ac:dyDescent="0.2">
      <c r="A72" s="60"/>
      <c r="B72" s="100">
        <v>62</v>
      </c>
      <c r="C72" s="224" t="s">
        <v>134</v>
      </c>
      <c r="D72" s="73">
        <v>59.199999999999939</v>
      </c>
      <c r="E72" s="65">
        <f>D72/$D$78</f>
        <v>1.6218498238293015E-2</v>
      </c>
      <c r="F72" s="73"/>
      <c r="G72" s="65"/>
      <c r="H72" s="64"/>
      <c r="I72" s="65"/>
      <c r="J72" s="64"/>
      <c r="K72" s="65"/>
      <c r="L72" s="64">
        <f t="shared" si="14"/>
        <v>59.199999999999939</v>
      </c>
      <c r="M72" s="74">
        <f t="shared" si="15"/>
        <v>4.4328800189355824E-3</v>
      </c>
      <c r="N72" s="69">
        <v>323.90646100000015</v>
      </c>
      <c r="O72" s="65">
        <f>N72/$N$85</f>
        <v>1.098462405499738E-2</v>
      </c>
      <c r="P72" s="64"/>
      <c r="Q72" s="65"/>
      <c r="R72" s="64"/>
      <c r="S72" s="70"/>
      <c r="T72" s="64"/>
      <c r="U72" s="70"/>
      <c r="V72" s="95">
        <f t="shared" si="16"/>
        <v>323.90646100000015</v>
      </c>
      <c r="W72" s="223">
        <f t="shared" si="17"/>
        <v>6.515775236409861E-3</v>
      </c>
      <c r="X72" s="96">
        <v>18511.810394678931</v>
      </c>
      <c r="Y72" s="74">
        <f t="shared" si="11"/>
        <v>5.2212670081173054E-3</v>
      </c>
      <c r="Z72" s="60"/>
      <c r="AA72" s="256"/>
      <c r="AB72" s="256"/>
      <c r="AC72" s="268"/>
      <c r="AD72" s="256"/>
      <c r="AE72" s="256"/>
      <c r="AF72" s="256"/>
      <c r="AG72" s="256"/>
      <c r="AH72" s="256"/>
      <c r="AI72" s="256"/>
      <c r="AJ72" s="256"/>
      <c r="AK72" s="255"/>
      <c r="AL72" s="255"/>
      <c r="AM72" s="255"/>
      <c r="AN72" s="255"/>
      <c r="AO72" s="230"/>
      <c r="AP72" s="230"/>
      <c r="AQ72" s="230"/>
      <c r="AR72" s="230"/>
      <c r="AS72" s="230"/>
      <c r="AT72" s="230"/>
      <c r="AV72"/>
      <c r="AW72"/>
      <c r="AX72"/>
      <c r="AY72"/>
      <c r="AZ72"/>
      <c r="BA72"/>
      <c r="BB72"/>
      <c r="BC72"/>
    </row>
    <row r="73" spans="1:55" s="61" customFormat="1" ht="19.5" customHeight="1" x14ac:dyDescent="0.2">
      <c r="A73" s="60"/>
      <c r="B73" s="100">
        <v>63</v>
      </c>
      <c r="C73" s="224" t="s">
        <v>198</v>
      </c>
      <c r="D73" s="73"/>
      <c r="E73" s="65"/>
      <c r="F73" s="73">
        <v>203.20500000000015</v>
      </c>
      <c r="G73" s="65">
        <f>F73/$F$85</f>
        <v>2.7167602468607974E-2</v>
      </c>
      <c r="H73" s="64"/>
      <c r="I73" s="65"/>
      <c r="J73" s="64"/>
      <c r="K73" s="65"/>
      <c r="L73" s="64">
        <f t="shared" si="14"/>
        <v>203.20500000000015</v>
      </c>
      <c r="M73" s="74">
        <f t="shared" si="15"/>
        <v>1.5215935544726465E-2</v>
      </c>
      <c r="N73" s="69"/>
      <c r="O73" s="65"/>
      <c r="P73" s="64">
        <v>0.77230599999999994</v>
      </c>
      <c r="Q73" s="65">
        <f>P73/$P$85</f>
        <v>4.3799265030779195E-5</v>
      </c>
      <c r="R73" s="64"/>
      <c r="S73" s="70"/>
      <c r="T73" s="64"/>
      <c r="U73" s="70"/>
      <c r="V73" s="95">
        <f t="shared" si="16"/>
        <v>0.77230599999999994</v>
      </c>
      <c r="W73" s="223">
        <f t="shared" si="17"/>
        <v>1.5535881236190441E-5</v>
      </c>
      <c r="X73" s="96">
        <v>0</v>
      </c>
      <c r="Y73" s="74">
        <f t="shared" si="11"/>
        <v>0</v>
      </c>
      <c r="Z73" s="60"/>
      <c r="AA73" s="256"/>
      <c r="AB73" s="256"/>
      <c r="AC73" s="268"/>
      <c r="AD73" s="256"/>
      <c r="AE73" s="256"/>
      <c r="AF73" s="256"/>
      <c r="AG73" s="256"/>
      <c r="AH73" s="256"/>
      <c r="AI73" s="256"/>
      <c r="AJ73" s="256"/>
      <c r="AK73" s="255"/>
      <c r="AL73" s="255"/>
      <c r="AM73" s="255"/>
      <c r="AN73" s="255"/>
      <c r="AO73" s="230"/>
      <c r="AP73" s="230"/>
      <c r="AQ73" s="230"/>
      <c r="AR73" s="230"/>
      <c r="AS73" s="230"/>
      <c r="AT73" s="230"/>
      <c r="AV73"/>
      <c r="AW73"/>
      <c r="AX73"/>
      <c r="AY73"/>
      <c r="AZ73"/>
      <c r="BA73"/>
      <c r="BB73"/>
      <c r="BC73"/>
    </row>
    <row r="74" spans="1:55" s="61" customFormat="1" ht="19.5" customHeight="1" x14ac:dyDescent="0.2">
      <c r="A74" s="60"/>
      <c r="B74" s="100">
        <v>64</v>
      </c>
      <c r="C74" s="224" t="s">
        <v>101</v>
      </c>
      <c r="D74" s="73">
        <v>441.54900000000004</v>
      </c>
      <c r="E74" s="65">
        <f>D74/$D$78</f>
        <v>0.12096725808479815</v>
      </c>
      <c r="F74" s="73"/>
      <c r="G74" s="65"/>
      <c r="H74" s="64"/>
      <c r="I74" s="65"/>
      <c r="J74" s="64"/>
      <c r="K74" s="65"/>
      <c r="L74" s="64">
        <f t="shared" si="14"/>
        <v>441.54900000000004</v>
      </c>
      <c r="M74" s="74">
        <f t="shared" si="15"/>
        <v>3.3063069923665367E-2</v>
      </c>
      <c r="N74" s="69">
        <v>2245.7923049999995</v>
      </c>
      <c r="O74" s="65">
        <f>N74/$N$85</f>
        <v>7.6161445189668484E-2</v>
      </c>
      <c r="P74" s="64"/>
      <c r="Q74" s="65"/>
      <c r="R74" s="64"/>
      <c r="S74" s="70"/>
      <c r="T74" s="64"/>
      <c r="U74" s="70"/>
      <c r="V74" s="95">
        <f t="shared" si="16"/>
        <v>2245.7923049999995</v>
      </c>
      <c r="W74" s="223">
        <f t="shared" si="17"/>
        <v>4.5176863227309356E-2</v>
      </c>
      <c r="X74" s="96">
        <v>0</v>
      </c>
      <c r="Y74" s="74">
        <f t="shared" si="11"/>
        <v>0</v>
      </c>
      <c r="Z74" s="60"/>
      <c r="AA74" s="256"/>
      <c r="AB74" s="256"/>
      <c r="AC74" s="268"/>
      <c r="AD74" s="256"/>
      <c r="AE74" s="256"/>
      <c r="AF74" s="256"/>
      <c r="AG74" s="256"/>
      <c r="AH74" s="256"/>
      <c r="AI74" s="256"/>
      <c r="AJ74" s="256"/>
      <c r="AK74" s="255"/>
      <c r="AL74" s="255"/>
      <c r="AM74" s="255"/>
      <c r="AN74" s="255"/>
      <c r="AO74" s="230"/>
      <c r="AP74" s="230"/>
      <c r="AQ74" s="230"/>
      <c r="AR74" s="230"/>
      <c r="AS74" s="230"/>
      <c r="AT74" s="230"/>
      <c r="AV74"/>
      <c r="AW74"/>
      <c r="AX74"/>
      <c r="AY74"/>
      <c r="AZ74"/>
      <c r="BA74"/>
      <c r="BB74"/>
      <c r="BC74"/>
    </row>
    <row r="75" spans="1:55" s="61" customFormat="1" ht="19.5" customHeight="1" x14ac:dyDescent="0.2">
      <c r="A75" s="60"/>
      <c r="B75" s="100">
        <v>65</v>
      </c>
      <c r="C75" s="224" t="s">
        <v>135</v>
      </c>
      <c r="D75" s="73"/>
      <c r="E75" s="65"/>
      <c r="F75" s="73"/>
      <c r="G75" s="65"/>
      <c r="H75" s="64">
        <v>20</v>
      </c>
      <c r="I75" s="65">
        <f t="shared" ref="I75" si="18">H75/$H$85</f>
        <v>6.9198166248594414E-2</v>
      </c>
      <c r="J75" s="64"/>
      <c r="K75" s="65"/>
      <c r="L75" s="64">
        <f t="shared" si="14"/>
        <v>20</v>
      </c>
      <c r="M75" s="74">
        <f t="shared" si="15"/>
        <v>1.4975946009917526E-3</v>
      </c>
      <c r="N75" s="69"/>
      <c r="O75" s="65"/>
      <c r="P75" s="64"/>
      <c r="Q75" s="65"/>
      <c r="R75" s="64">
        <v>49.530982000000002</v>
      </c>
      <c r="S75" s="70">
        <f>R75/$R$85</f>
        <v>6.3654019235637044E-2</v>
      </c>
      <c r="T75" s="64"/>
      <c r="U75" s="70"/>
      <c r="V75" s="95">
        <f t="shared" si="16"/>
        <v>49.530982000000002</v>
      </c>
      <c r="W75" s="223">
        <f t="shared" si="17"/>
        <v>9.9637637654490137E-4</v>
      </c>
      <c r="X75" s="96">
        <v>11722.948591706476</v>
      </c>
      <c r="Y75" s="74">
        <f t="shared" si="11"/>
        <v>3.3064645442417765E-3</v>
      </c>
      <c r="Z75" s="60"/>
      <c r="AA75" s="256"/>
      <c r="AB75" s="256"/>
      <c r="AC75" s="268"/>
      <c r="AD75" s="256"/>
      <c r="AE75" s="256"/>
      <c r="AF75" s="256"/>
      <c r="AG75" s="256"/>
      <c r="AH75" s="256"/>
      <c r="AI75" s="256"/>
      <c r="AJ75" s="256"/>
      <c r="AK75" s="255"/>
      <c r="AL75" s="255"/>
      <c r="AM75" s="255"/>
      <c r="AN75" s="255"/>
      <c r="AO75" s="230"/>
      <c r="AP75" s="230"/>
      <c r="AQ75" s="230"/>
      <c r="AR75" s="230"/>
      <c r="AS75" s="230"/>
      <c r="AT75" s="230"/>
      <c r="AV75"/>
      <c r="AW75"/>
      <c r="AX75"/>
      <c r="AY75"/>
      <c r="AZ75"/>
      <c r="BA75"/>
      <c r="BB75"/>
      <c r="BC75"/>
    </row>
    <row r="76" spans="1:55" s="61" customFormat="1" ht="19.5" customHeight="1" x14ac:dyDescent="0.2">
      <c r="A76" s="60"/>
      <c r="B76" s="100">
        <v>66</v>
      </c>
      <c r="C76" s="224" t="s">
        <v>136</v>
      </c>
      <c r="D76" s="73"/>
      <c r="E76" s="65"/>
      <c r="F76" s="73">
        <v>300</v>
      </c>
      <c r="G76" s="65">
        <f t="shared" ref="G76" si="19">F76/$F$85</f>
        <v>4.0108662388141959E-2</v>
      </c>
      <c r="H76" s="64"/>
      <c r="I76" s="65"/>
      <c r="J76" s="64"/>
      <c r="K76" s="65"/>
      <c r="L76" s="64">
        <f t="shared" si="14"/>
        <v>300</v>
      </c>
      <c r="M76" s="74">
        <f t="shared" si="15"/>
        <v>2.2463919014876287E-2</v>
      </c>
      <c r="N76" s="69"/>
      <c r="O76" s="65"/>
      <c r="P76" s="64">
        <v>1088.570813</v>
      </c>
      <c r="Q76" s="65">
        <f t="shared" ref="Q76" si="20">P76/$P$85</f>
        <v>6.1735376318917345E-2</v>
      </c>
      <c r="R76" s="64"/>
      <c r="S76" s="70"/>
      <c r="T76" s="64"/>
      <c r="U76" s="70"/>
      <c r="V76" s="95">
        <f t="shared" si="16"/>
        <v>1088.570813</v>
      </c>
      <c r="W76" s="223">
        <f t="shared" si="17"/>
        <v>2.1897935362345078E-2</v>
      </c>
      <c r="X76" s="96">
        <v>69901.347395263758</v>
      </c>
      <c r="Y76" s="74">
        <f t="shared" si="11"/>
        <v>1.9715716139937663E-2</v>
      </c>
      <c r="Z76" s="60"/>
      <c r="AA76" s="256"/>
      <c r="AB76" s="256"/>
      <c r="AC76" s="268"/>
      <c r="AD76" s="256"/>
      <c r="AE76" s="256"/>
      <c r="AF76" s="256"/>
      <c r="AG76" s="256"/>
      <c r="AH76" s="256"/>
      <c r="AI76" s="256"/>
      <c r="AJ76" s="256"/>
      <c r="AK76" s="255"/>
      <c r="AL76" s="255"/>
      <c r="AM76" s="255"/>
      <c r="AN76" s="255"/>
      <c r="AO76" s="230"/>
      <c r="AP76" s="230"/>
      <c r="AQ76" s="230"/>
      <c r="AR76" s="230"/>
      <c r="AS76" s="230"/>
      <c r="AT76" s="230"/>
      <c r="AV76"/>
      <c r="AW76"/>
      <c r="AX76"/>
      <c r="AY76"/>
      <c r="AZ76"/>
      <c r="BA76"/>
      <c r="BB76"/>
      <c r="BC76"/>
    </row>
    <row r="77" spans="1:55" s="61" customFormat="1" ht="19.5" customHeight="1" thickBot="1" x14ac:dyDescent="0.25">
      <c r="A77" s="60"/>
      <c r="B77" s="100">
        <v>67</v>
      </c>
      <c r="C77" s="226" t="s">
        <v>137</v>
      </c>
      <c r="D77" s="73"/>
      <c r="E77" s="65"/>
      <c r="F77" s="73">
        <v>202.63999999999993</v>
      </c>
      <c r="G77" s="65">
        <f>F77/$F$85</f>
        <v>2.7092064487776943E-2</v>
      </c>
      <c r="H77" s="64"/>
      <c r="I77" s="65"/>
      <c r="J77" s="64"/>
      <c r="K77" s="65"/>
      <c r="L77" s="64">
        <f t="shared" si="4"/>
        <v>202.63999999999993</v>
      </c>
      <c r="M77" s="74">
        <f>L77/$L$85</f>
        <v>1.5173628497248431E-2</v>
      </c>
      <c r="N77" s="69"/>
      <c r="O77" s="65"/>
      <c r="P77" s="64">
        <v>73.957240999999996</v>
      </c>
      <c r="Q77" s="65">
        <f>P77/$P$85</f>
        <v>4.1942867199066293E-3</v>
      </c>
      <c r="R77" s="64"/>
      <c r="S77" s="70"/>
      <c r="T77" s="64"/>
      <c r="U77" s="70"/>
      <c r="V77" s="95">
        <f>N77+P77+R77+T77</f>
        <v>73.957240999999996</v>
      </c>
      <c r="W77" s="223">
        <f>V77/$V$85</f>
        <v>1.4877404975907405E-3</v>
      </c>
      <c r="X77" s="309">
        <v>43840.16621096967</v>
      </c>
      <c r="Y77" s="74">
        <f t="shared" si="11"/>
        <v>1.2365144661027361E-2</v>
      </c>
      <c r="Z77" s="60"/>
      <c r="AA77" s="256"/>
      <c r="AB77" s="268"/>
      <c r="AC77" s="256"/>
      <c r="AD77" s="256"/>
      <c r="AE77" s="256"/>
      <c r="AF77" s="255"/>
      <c r="AG77" s="255"/>
      <c r="AH77" s="255"/>
      <c r="AI77" s="255"/>
      <c r="AJ77" s="255"/>
      <c r="AK77" s="255"/>
      <c r="AL77" s="255"/>
      <c r="AM77" s="255"/>
      <c r="AN77" s="255"/>
      <c r="AO77" s="230"/>
      <c r="AP77" s="230"/>
      <c r="AQ77" s="230"/>
      <c r="AR77" s="230"/>
      <c r="AS77" s="230"/>
      <c r="AT77" s="230"/>
      <c r="AV77"/>
      <c r="AW77"/>
      <c r="AX77"/>
      <c r="AY77"/>
      <c r="AZ77"/>
      <c r="BA77"/>
      <c r="BB77"/>
      <c r="BC77"/>
    </row>
    <row r="78" spans="1:55" s="61" customFormat="1" ht="19.5" customHeight="1" thickTop="1" thickBot="1" x14ac:dyDescent="0.25">
      <c r="A78" s="60"/>
      <c r="B78" s="101"/>
      <c r="C78" s="102" t="s">
        <v>2</v>
      </c>
      <c r="D78" s="103">
        <f>SUM(D16:D77)</f>
        <v>3650.1529999999984</v>
      </c>
      <c r="E78" s="104"/>
      <c r="F78" s="103">
        <f>SUM(F16:F77)</f>
        <v>7359.933</v>
      </c>
      <c r="G78" s="104"/>
      <c r="H78" s="103">
        <f>SUM(H16:H77)</f>
        <v>289.02499999999998</v>
      </c>
      <c r="I78" s="104"/>
      <c r="J78" s="103">
        <f>SUM(J16:J77)</f>
        <v>408.29000000000019</v>
      </c>
      <c r="K78" s="105"/>
      <c r="L78" s="103">
        <f>SUM(L16:L77)</f>
        <v>11707.400999999996</v>
      </c>
      <c r="M78" s="83">
        <f>SUM(M16:M40)+SUM(M41:M64)</f>
        <v>0.70314844554547618</v>
      </c>
      <c r="N78" s="103">
        <f>SUM(N16:N77)</f>
        <v>19467.461714247496</v>
      </c>
      <c r="O78" s="104"/>
      <c r="P78" s="103">
        <f>SUM(P16:P77)</f>
        <v>17607.464635999997</v>
      </c>
      <c r="Q78" s="104"/>
      <c r="R78" s="103">
        <f>SUM(R16:R77)</f>
        <v>778.12811500000009</v>
      </c>
      <c r="S78" s="105"/>
      <c r="T78" s="103">
        <f>SUM(T16:T77)</f>
        <v>1812.8757040000003</v>
      </c>
      <c r="U78" s="105"/>
      <c r="V78" s="103">
        <f>SUM(V16:V77)</f>
        <v>39665.930169247498</v>
      </c>
      <c r="W78" s="83">
        <f>SUM(W16:W40)+SUM(W41:W77)</f>
        <v>0.79792877464690504</v>
      </c>
      <c r="X78" s="103">
        <f>SUM(X16:X77)</f>
        <v>3123545.6683597909</v>
      </c>
      <c r="Y78" s="83">
        <f>SUM(Y16:Y40)+SUM(Y41:Y77)</f>
        <v>0.88099789263412864</v>
      </c>
      <c r="Z78" s="60"/>
      <c r="AA78" s="256"/>
      <c r="AB78" s="268"/>
      <c r="AC78" s="256"/>
      <c r="AD78" s="256"/>
      <c r="AE78" s="256"/>
      <c r="AF78" s="255"/>
      <c r="AG78" s="255"/>
      <c r="AH78" s="255"/>
      <c r="AI78" s="255"/>
      <c r="AJ78" s="255"/>
      <c r="AK78" s="255"/>
      <c r="AL78" s="255"/>
      <c r="AM78" s="255"/>
      <c r="AN78" s="255"/>
      <c r="AO78" s="230"/>
      <c r="AP78" s="230"/>
      <c r="AQ78" s="230"/>
      <c r="AR78" s="230"/>
      <c r="AS78" s="230"/>
      <c r="AT78" s="230"/>
      <c r="AV78"/>
      <c r="AW78"/>
      <c r="AX78"/>
      <c r="AY78"/>
      <c r="AZ78"/>
      <c r="BA78"/>
      <c r="BB78"/>
      <c r="BC78"/>
    </row>
    <row r="79" spans="1:55" s="61" customFormat="1" ht="19.5" customHeight="1" x14ac:dyDescent="0.2">
      <c r="A79" s="60"/>
      <c r="B79" s="89"/>
      <c r="C79" s="106"/>
      <c r="D79" s="107"/>
      <c r="E79" s="108"/>
      <c r="F79" s="107"/>
      <c r="G79" s="108"/>
      <c r="H79" s="107"/>
      <c r="I79" s="108"/>
      <c r="J79" s="108"/>
      <c r="K79" s="108"/>
      <c r="L79" s="109"/>
      <c r="M79" s="110"/>
      <c r="N79" s="107"/>
      <c r="O79" s="108"/>
      <c r="P79" s="107"/>
      <c r="Q79" s="108"/>
      <c r="R79" s="107"/>
      <c r="S79" s="108"/>
      <c r="T79" s="108"/>
      <c r="U79" s="108"/>
      <c r="V79" s="109"/>
      <c r="W79" s="110"/>
      <c r="X79" s="109"/>
      <c r="Y79" s="111"/>
      <c r="Z79" s="60"/>
      <c r="AA79" s="256"/>
      <c r="AB79" s="256"/>
      <c r="AC79" s="256"/>
      <c r="AD79" s="256"/>
      <c r="AE79" s="256"/>
      <c r="AF79" s="269"/>
      <c r="AG79" s="269"/>
      <c r="AH79" s="269"/>
      <c r="AI79" s="269"/>
      <c r="AJ79" s="269"/>
      <c r="AK79" s="269"/>
      <c r="AL79" s="269"/>
      <c r="AM79" s="269"/>
      <c r="AN79" s="269"/>
      <c r="AO79" s="233"/>
      <c r="AP79" s="231"/>
      <c r="AQ79" s="230"/>
      <c r="AR79" s="230"/>
      <c r="AS79" s="230"/>
      <c r="AT79" s="231"/>
      <c r="AV79"/>
      <c r="AW79"/>
      <c r="AX79"/>
      <c r="AY79"/>
      <c r="AZ79"/>
      <c r="BA79"/>
      <c r="BB79"/>
      <c r="BC79"/>
    </row>
    <row r="80" spans="1:55" s="61" customFormat="1" ht="19.5" customHeight="1" x14ac:dyDescent="0.2">
      <c r="A80" s="60"/>
      <c r="B80" s="227"/>
      <c r="C80" s="113"/>
      <c r="D80" s="343"/>
      <c r="E80" s="60"/>
      <c r="F80" s="343"/>
      <c r="G80" s="60"/>
      <c r="H80" s="343"/>
      <c r="I80" s="60"/>
      <c r="J80" s="343"/>
      <c r="K80" s="60"/>
      <c r="L80" s="343"/>
      <c r="M80" s="60"/>
      <c r="N80" s="343"/>
      <c r="O80" s="60"/>
      <c r="P80" s="343"/>
      <c r="Q80" s="60"/>
      <c r="R80" s="343"/>
      <c r="S80" s="60"/>
      <c r="T80" s="343"/>
      <c r="U80" s="60"/>
      <c r="V80" s="343"/>
      <c r="W80" s="60"/>
      <c r="X80" s="114"/>
      <c r="Y80" s="91"/>
      <c r="Z80" s="60"/>
      <c r="AA80" s="256"/>
      <c r="AB80" s="256"/>
      <c r="AC80" s="256"/>
      <c r="AD80" s="256"/>
      <c r="AE80" s="256"/>
      <c r="AF80" s="256"/>
      <c r="AG80" s="256"/>
      <c r="AH80" s="256"/>
      <c r="AI80" s="256"/>
      <c r="AJ80" s="256"/>
      <c r="AK80" s="256"/>
      <c r="AL80" s="256"/>
      <c r="AM80" s="256"/>
      <c r="AN80" s="256"/>
      <c r="AO80" s="232"/>
      <c r="AV80"/>
      <c r="AW80"/>
      <c r="AX80"/>
      <c r="AY80"/>
      <c r="AZ80"/>
      <c r="BA80"/>
      <c r="BB80"/>
      <c r="BC80"/>
    </row>
    <row r="81" spans="1:55" s="61" customFormat="1" ht="19.5" customHeight="1" x14ac:dyDescent="0.2">
      <c r="A81" s="60"/>
      <c r="B81" s="115"/>
      <c r="C81" s="106"/>
      <c r="D81" s="90"/>
      <c r="E81" s="108"/>
      <c r="F81" s="90"/>
      <c r="G81" s="108"/>
      <c r="H81" s="108"/>
      <c r="I81" s="108"/>
      <c r="J81" s="108"/>
      <c r="K81" s="108"/>
      <c r="L81" s="109"/>
      <c r="M81" s="108"/>
      <c r="N81" s="93"/>
      <c r="O81" s="93"/>
      <c r="P81" s="93"/>
      <c r="Q81" s="108"/>
      <c r="R81" s="108"/>
      <c r="S81" s="108"/>
      <c r="T81" s="108"/>
      <c r="U81" s="108"/>
      <c r="V81" s="109"/>
      <c r="W81" s="108"/>
      <c r="X81" s="109"/>
      <c r="Y81" s="111"/>
      <c r="Z81" s="60"/>
      <c r="AA81" s="256"/>
      <c r="AB81" s="256"/>
      <c r="AC81" s="256"/>
      <c r="AD81" s="256"/>
      <c r="AE81" s="256"/>
      <c r="AF81" s="256"/>
      <c r="AG81" s="256"/>
      <c r="AH81" s="256"/>
      <c r="AI81" s="256"/>
      <c r="AJ81" s="256"/>
      <c r="AK81" s="256"/>
      <c r="AL81" s="256"/>
      <c r="AM81" s="256"/>
      <c r="AN81" s="256"/>
      <c r="AO81" s="232"/>
      <c r="AV81"/>
      <c r="AW81"/>
      <c r="AX81"/>
      <c r="AY81"/>
      <c r="AZ81"/>
      <c r="BA81"/>
      <c r="BB81"/>
      <c r="BC81"/>
    </row>
    <row r="82" spans="1:55" s="60" customFormat="1" ht="19.5" customHeight="1" thickBot="1" x14ac:dyDescent="0.25">
      <c r="B82" s="94" t="s">
        <v>220</v>
      </c>
      <c r="C82" s="106"/>
      <c r="D82" s="107"/>
      <c r="E82" s="108"/>
      <c r="F82" s="107"/>
      <c r="G82" s="108"/>
      <c r="H82" s="108"/>
      <c r="I82" s="108"/>
      <c r="J82" s="108"/>
      <c r="K82" s="108"/>
      <c r="L82" s="109"/>
      <c r="M82" s="108"/>
      <c r="N82" s="107"/>
      <c r="O82" s="108"/>
      <c r="P82" s="107"/>
      <c r="Q82" s="108"/>
      <c r="R82" s="108"/>
      <c r="S82" s="108"/>
      <c r="T82" s="108"/>
      <c r="U82" s="108"/>
      <c r="V82" s="109"/>
      <c r="W82" s="108"/>
      <c r="X82" s="109"/>
      <c r="Y82" s="111"/>
      <c r="AA82" s="256"/>
      <c r="AB82" s="256"/>
      <c r="AC82" s="256"/>
      <c r="AD82" s="256"/>
      <c r="AE82" s="256"/>
      <c r="AF82" s="256"/>
      <c r="AG82" s="256"/>
      <c r="AH82" s="256"/>
      <c r="AI82" s="256"/>
      <c r="AJ82" s="256"/>
      <c r="AK82" s="256"/>
      <c r="AL82" s="256"/>
      <c r="AM82" s="256"/>
      <c r="AN82" s="256"/>
      <c r="AO82" s="232"/>
      <c r="AP82" s="61"/>
      <c r="AQ82" s="61"/>
      <c r="AR82" s="61"/>
      <c r="AS82" s="61"/>
      <c r="AT82" s="61"/>
      <c r="AU82" s="61"/>
      <c r="AV82" s="12"/>
      <c r="AW82" s="12"/>
      <c r="AX82" s="12"/>
      <c r="AY82" s="12"/>
      <c r="AZ82" s="12"/>
      <c r="BA82" s="12"/>
      <c r="BB82" s="12"/>
      <c r="BC82" s="12"/>
    </row>
    <row r="83" spans="1:55" s="61" customFormat="1" ht="19.5" customHeight="1" x14ac:dyDescent="0.2">
      <c r="A83" s="60"/>
      <c r="B83" s="369"/>
      <c r="C83" s="371" t="s">
        <v>8</v>
      </c>
      <c r="D83" s="358" t="s">
        <v>177</v>
      </c>
      <c r="E83" s="359"/>
      <c r="F83" s="359"/>
      <c r="G83" s="359"/>
      <c r="H83" s="359"/>
      <c r="I83" s="359"/>
      <c r="J83" s="359"/>
      <c r="K83" s="359"/>
      <c r="L83" s="359"/>
      <c r="M83" s="359"/>
      <c r="N83" s="365" t="s">
        <v>178</v>
      </c>
      <c r="O83" s="359"/>
      <c r="P83" s="359"/>
      <c r="Q83" s="359"/>
      <c r="R83" s="359"/>
      <c r="S83" s="359"/>
      <c r="T83" s="359"/>
      <c r="U83" s="359"/>
      <c r="V83" s="359"/>
      <c r="W83" s="359"/>
      <c r="X83" s="365" t="s">
        <v>171</v>
      </c>
      <c r="Y83" s="366"/>
      <c r="Z83" s="60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32"/>
      <c r="AV83"/>
      <c r="AW83"/>
      <c r="AX83"/>
      <c r="AY83"/>
      <c r="AZ83"/>
      <c r="BA83"/>
      <c r="BB83"/>
      <c r="BC83"/>
    </row>
    <row r="84" spans="1:55" s="61" customFormat="1" ht="19.5" customHeight="1" thickBot="1" x14ac:dyDescent="0.25">
      <c r="A84" s="60"/>
      <c r="B84" s="370"/>
      <c r="C84" s="372"/>
      <c r="D84" s="323" t="s">
        <v>0</v>
      </c>
      <c r="E84" s="324" t="s">
        <v>6</v>
      </c>
      <c r="F84" s="325" t="s">
        <v>1</v>
      </c>
      <c r="G84" s="324" t="s">
        <v>6</v>
      </c>
      <c r="H84" s="325" t="s">
        <v>66</v>
      </c>
      <c r="I84" s="326" t="s">
        <v>6</v>
      </c>
      <c r="J84" s="327" t="s">
        <v>77</v>
      </c>
      <c r="K84" s="326" t="s">
        <v>6</v>
      </c>
      <c r="L84" s="325" t="s">
        <v>2</v>
      </c>
      <c r="M84" s="328" t="s">
        <v>6</v>
      </c>
      <c r="N84" s="329" t="s">
        <v>0</v>
      </c>
      <c r="O84" s="324" t="s">
        <v>6</v>
      </c>
      <c r="P84" s="330" t="s">
        <v>1</v>
      </c>
      <c r="Q84" s="324" t="s">
        <v>6</v>
      </c>
      <c r="R84" s="325" t="s">
        <v>66</v>
      </c>
      <c r="S84" s="326" t="s">
        <v>6</v>
      </c>
      <c r="T84" s="325" t="s">
        <v>78</v>
      </c>
      <c r="U84" s="326" t="s">
        <v>6</v>
      </c>
      <c r="V84" s="325" t="s">
        <v>2</v>
      </c>
      <c r="W84" s="331" t="s">
        <v>6</v>
      </c>
      <c r="X84" s="322" t="s">
        <v>29</v>
      </c>
      <c r="Y84" s="332" t="s">
        <v>6</v>
      </c>
      <c r="Z84" s="60"/>
      <c r="AA84" s="256"/>
      <c r="AB84" s="256"/>
      <c r="AC84" s="256"/>
      <c r="AD84" s="256"/>
      <c r="AE84" s="256"/>
      <c r="AF84" s="256"/>
      <c r="AG84" s="256"/>
      <c r="AH84" s="256"/>
      <c r="AI84" s="256"/>
      <c r="AJ84" s="256"/>
      <c r="AK84" s="256"/>
      <c r="AL84" s="256"/>
      <c r="AM84" s="256"/>
      <c r="AN84" s="256"/>
      <c r="AO84" s="232"/>
      <c r="AV84"/>
      <c r="AW84"/>
      <c r="AX84"/>
      <c r="AY84"/>
      <c r="AZ84"/>
      <c r="BA84"/>
      <c r="BB84"/>
      <c r="BC84"/>
    </row>
    <row r="85" spans="1:55" s="61" customFormat="1" ht="26.25" customHeight="1" x14ac:dyDescent="0.2">
      <c r="A85" s="60"/>
      <c r="B85" s="363" t="s">
        <v>10</v>
      </c>
      <c r="C85" s="364"/>
      <c r="D85" s="117">
        <f>D11+D78</f>
        <v>5177.7529999999988</v>
      </c>
      <c r="E85" s="118">
        <f>D85/L85</f>
        <v>0.38770874690344237</v>
      </c>
      <c r="F85" s="117">
        <f>F11+F78</f>
        <v>7479.6809999999996</v>
      </c>
      <c r="G85" s="118">
        <f>F85/L85</f>
        <v>0.56007649413702953</v>
      </c>
      <c r="H85" s="117">
        <f>H11+H78</f>
        <v>289.02499999999998</v>
      </c>
      <c r="I85" s="118">
        <f>H85/L85</f>
        <v>2.1642113977582061E-2</v>
      </c>
      <c r="J85" s="117">
        <f>J11+J78</f>
        <v>408.29000000000019</v>
      </c>
      <c r="K85" s="118">
        <f>J85/L85</f>
        <v>3.0572644981946145E-2</v>
      </c>
      <c r="L85" s="117">
        <f>L11+L78</f>
        <v>13354.748999999996</v>
      </c>
      <c r="M85" s="118">
        <f>E85+G85+I85+K85</f>
        <v>1.0000000000000002</v>
      </c>
      <c r="N85" s="117">
        <f>N11+N78</f>
        <v>29487.259589247493</v>
      </c>
      <c r="O85" s="118">
        <f>N85/V85</f>
        <v>0.59317234743646541</v>
      </c>
      <c r="P85" s="117">
        <f>P11+P78</f>
        <v>17632.852958999996</v>
      </c>
      <c r="Q85" s="118">
        <f>P85/V85</f>
        <v>0.35470643686082093</v>
      </c>
      <c r="R85" s="117">
        <f>R11+R78</f>
        <v>778.12811500000009</v>
      </c>
      <c r="S85" s="118">
        <f>R85/V85</f>
        <v>1.5653000211290267E-2</v>
      </c>
      <c r="T85" s="117">
        <f>T11+T78</f>
        <v>1812.8757040000003</v>
      </c>
      <c r="U85" s="118">
        <f>T85/V85</f>
        <v>3.6468215491423275E-2</v>
      </c>
      <c r="V85" s="117">
        <f>V11+V78</f>
        <v>49711.116367247494</v>
      </c>
      <c r="W85" s="118">
        <f>O85+Q85+S85+U85</f>
        <v>0.99999999999999989</v>
      </c>
      <c r="X85" s="117">
        <f>X11+X78</f>
        <v>3545463.2689535553</v>
      </c>
      <c r="Y85" s="119">
        <v>1</v>
      </c>
      <c r="Z85" s="60"/>
      <c r="AA85" s="256"/>
      <c r="AB85" s="256"/>
      <c r="AC85" s="256"/>
      <c r="AD85" s="256"/>
      <c r="AE85" s="256"/>
      <c r="AF85" s="256"/>
      <c r="AG85" s="256"/>
      <c r="AH85" s="256"/>
      <c r="AI85" s="256"/>
      <c r="AJ85" s="256"/>
      <c r="AK85" s="256"/>
      <c r="AL85" s="256"/>
      <c r="AM85" s="256"/>
      <c r="AN85" s="256"/>
      <c r="AO85" s="232"/>
      <c r="AV85"/>
      <c r="AW85"/>
      <c r="AX85"/>
      <c r="AY85"/>
      <c r="AZ85"/>
      <c r="BA85"/>
      <c r="BB85"/>
      <c r="BC85"/>
    </row>
    <row r="86" spans="1:55" s="61" customFormat="1" ht="11.25" customHeight="1" thickBot="1" x14ac:dyDescent="0.25">
      <c r="A86" s="60"/>
      <c r="B86" s="356"/>
      <c r="C86" s="357"/>
      <c r="D86" s="120"/>
      <c r="E86" s="121"/>
      <c r="F86" s="120"/>
      <c r="G86" s="121"/>
      <c r="H86" s="122"/>
      <c r="I86" s="121"/>
      <c r="J86" s="123"/>
      <c r="K86" s="121"/>
      <c r="L86" s="124"/>
      <c r="M86" s="121"/>
      <c r="N86" s="120"/>
      <c r="O86" s="121"/>
      <c r="P86" s="125"/>
      <c r="Q86" s="121"/>
      <c r="R86" s="126"/>
      <c r="S86" s="121"/>
      <c r="T86" s="122"/>
      <c r="U86" s="121"/>
      <c r="V86" s="124"/>
      <c r="W86" s="121"/>
      <c r="X86" s="127"/>
      <c r="Y86" s="128"/>
      <c r="Z86" s="60"/>
      <c r="AA86" s="256"/>
      <c r="AB86" s="256"/>
      <c r="AC86" s="256"/>
      <c r="AD86" s="256"/>
      <c r="AE86" s="256"/>
      <c r="AF86" s="256"/>
      <c r="AG86" s="256"/>
      <c r="AH86" s="256"/>
      <c r="AI86" s="256"/>
      <c r="AJ86" s="256"/>
      <c r="AK86" s="256"/>
      <c r="AL86" s="256"/>
      <c r="AM86" s="256"/>
      <c r="AN86" s="256"/>
      <c r="AO86" s="232"/>
      <c r="AV86"/>
      <c r="AW86"/>
      <c r="AX86"/>
      <c r="AY86"/>
      <c r="AZ86"/>
      <c r="BA86"/>
      <c r="BB86"/>
      <c r="BC86"/>
    </row>
    <row r="87" spans="1:55" s="61" customFormat="1" ht="19.5" customHeight="1" x14ac:dyDescent="0.2">
      <c r="A87" s="60"/>
      <c r="B87" s="112" t="s">
        <v>138</v>
      </c>
      <c r="C87" s="113" t="s">
        <v>179</v>
      </c>
      <c r="D87" s="91"/>
      <c r="E87" s="91"/>
      <c r="F87" s="91"/>
      <c r="G87" s="91"/>
      <c r="H87" s="91"/>
      <c r="I87" s="91"/>
      <c r="J87" s="91"/>
      <c r="K87" s="91"/>
      <c r="L87" s="91"/>
      <c r="M87" s="91"/>
      <c r="N87" s="91"/>
      <c r="O87" s="91"/>
      <c r="P87" s="91"/>
      <c r="Q87" s="91"/>
      <c r="R87" s="91"/>
      <c r="S87" s="91"/>
      <c r="T87" s="91"/>
      <c r="U87" s="91"/>
      <c r="V87" s="91"/>
      <c r="W87" s="91"/>
      <c r="X87" s="60"/>
      <c r="Y87" s="60"/>
      <c r="Z87" s="60"/>
      <c r="AA87" s="256"/>
      <c r="AB87" s="256"/>
      <c r="AC87" s="256"/>
      <c r="AD87" s="256"/>
      <c r="AE87" s="256"/>
      <c r="AF87" s="256"/>
      <c r="AG87" s="256"/>
      <c r="AH87" s="256"/>
      <c r="AI87" s="256"/>
      <c r="AJ87" s="256"/>
      <c r="AK87" s="256"/>
      <c r="AL87" s="256"/>
      <c r="AM87" s="256"/>
      <c r="AN87" s="256"/>
      <c r="AO87" s="232"/>
      <c r="AV87"/>
      <c r="AW87"/>
      <c r="AX87"/>
      <c r="AY87"/>
      <c r="AZ87"/>
      <c r="BA87"/>
      <c r="BB87"/>
      <c r="BC87"/>
    </row>
    <row r="88" spans="1:55" s="61" customFormat="1" ht="19.5" customHeight="1" x14ac:dyDescent="0.2">
      <c r="A88" s="60"/>
      <c r="B88" s="60"/>
      <c r="C88" s="91"/>
      <c r="D88" s="60"/>
      <c r="E88" s="60"/>
      <c r="F88" s="60"/>
      <c r="G88" s="60"/>
      <c r="H88" s="91"/>
      <c r="I88" s="91"/>
      <c r="J88" s="91"/>
      <c r="K88" s="91"/>
      <c r="L88" s="114"/>
      <c r="M88" s="91"/>
      <c r="N88" s="91"/>
      <c r="O88" s="91"/>
      <c r="P88" s="91"/>
      <c r="Q88" s="91"/>
      <c r="R88" s="91"/>
      <c r="S88" s="91"/>
      <c r="T88" s="91"/>
      <c r="U88" s="91"/>
      <c r="V88" s="91"/>
      <c r="W88" s="91"/>
      <c r="X88" s="60"/>
      <c r="Y88" s="60"/>
      <c r="Z88" s="60"/>
      <c r="AA88" s="256"/>
      <c r="AB88" s="256"/>
      <c r="AC88" s="256"/>
      <c r="AD88" s="256"/>
      <c r="AE88" s="256"/>
      <c r="AF88" s="256"/>
      <c r="AG88" s="256"/>
      <c r="AH88" s="256"/>
      <c r="AI88" s="256"/>
      <c r="AJ88" s="256"/>
      <c r="AK88" s="256"/>
      <c r="AL88" s="256"/>
      <c r="AM88" s="256"/>
      <c r="AN88" s="256"/>
      <c r="AO88" s="232"/>
      <c r="AV88"/>
      <c r="AW88"/>
      <c r="AX88"/>
      <c r="AY88"/>
      <c r="AZ88"/>
      <c r="BA88"/>
      <c r="BB88"/>
      <c r="BC88"/>
    </row>
    <row r="89" spans="1:55" s="61" customFormat="1" ht="19.5" customHeight="1" x14ac:dyDescent="0.2">
      <c r="A89" s="60"/>
      <c r="B89" s="60"/>
      <c r="C89" s="91"/>
      <c r="D89" s="91"/>
      <c r="E89" s="91"/>
      <c r="F89" s="91"/>
      <c r="G89" s="91"/>
      <c r="H89" s="91"/>
      <c r="I89" s="91"/>
      <c r="J89" s="91"/>
      <c r="K89" s="91"/>
      <c r="L89" s="91"/>
      <c r="M89" s="91"/>
      <c r="N89" s="91"/>
      <c r="O89" s="91"/>
      <c r="P89" s="91"/>
      <c r="Q89" s="91"/>
      <c r="R89" s="91"/>
      <c r="S89" s="91"/>
      <c r="T89" s="91"/>
      <c r="U89" s="91"/>
      <c r="V89" s="91"/>
      <c r="W89" s="91"/>
      <c r="X89" s="60"/>
      <c r="Y89" s="60"/>
      <c r="Z89" s="60"/>
      <c r="AA89" s="256"/>
      <c r="AB89" s="256"/>
      <c r="AC89" s="256"/>
      <c r="AD89" s="256"/>
      <c r="AE89" s="256"/>
      <c r="AF89" s="256"/>
      <c r="AG89" s="256"/>
      <c r="AH89" s="256"/>
      <c r="AI89" s="256"/>
      <c r="AJ89" s="256"/>
      <c r="AK89" s="256"/>
      <c r="AL89" s="256"/>
      <c r="AM89" s="256"/>
      <c r="AN89" s="256"/>
      <c r="AO89" s="232"/>
      <c r="AV89"/>
      <c r="AW89"/>
      <c r="AX89"/>
      <c r="AY89"/>
      <c r="AZ89"/>
      <c r="BA89"/>
      <c r="BB89"/>
      <c r="BC89"/>
    </row>
    <row r="90" spans="1:55" s="61" customFormat="1" ht="19.5" customHeight="1" x14ac:dyDescent="0.2">
      <c r="A90" s="60"/>
      <c r="B90" s="115"/>
      <c r="C90" s="91"/>
      <c r="D90" s="91"/>
      <c r="E90" s="91"/>
      <c r="F90" s="91"/>
      <c r="G90" s="91"/>
      <c r="H90" s="91"/>
      <c r="I90" s="91"/>
      <c r="J90" s="91"/>
      <c r="K90" s="91"/>
      <c r="L90" s="91"/>
      <c r="M90" s="91"/>
      <c r="N90" s="91"/>
      <c r="O90" s="91"/>
      <c r="P90" s="91"/>
      <c r="Q90" s="91"/>
      <c r="R90" s="91"/>
      <c r="S90" s="91"/>
      <c r="T90" s="91"/>
      <c r="U90" s="91"/>
      <c r="V90" s="91"/>
      <c r="W90" s="91"/>
      <c r="X90" s="60"/>
      <c r="Y90" s="60"/>
      <c r="Z90" s="60"/>
      <c r="AA90" s="256"/>
      <c r="AB90" s="256"/>
      <c r="AC90" s="256"/>
      <c r="AD90" s="256"/>
      <c r="AE90" s="256"/>
      <c r="AF90" s="256"/>
      <c r="AG90" s="256"/>
      <c r="AH90" s="256"/>
      <c r="AI90" s="256"/>
      <c r="AJ90" s="256"/>
      <c r="AK90" s="256"/>
      <c r="AL90" s="256"/>
      <c r="AM90" s="256"/>
      <c r="AN90" s="256"/>
      <c r="AO90" s="232"/>
      <c r="AV90"/>
      <c r="AW90"/>
      <c r="AX90"/>
      <c r="AY90"/>
      <c r="AZ90"/>
      <c r="BA90"/>
      <c r="BB90"/>
      <c r="BC90"/>
    </row>
    <row r="91" spans="1:55" s="61" customFormat="1" ht="19.5" customHeight="1" x14ac:dyDescent="0.2">
      <c r="A91" s="60"/>
      <c r="B91" s="60"/>
      <c r="C91" s="60"/>
      <c r="D91" s="60"/>
      <c r="E91" s="60"/>
      <c r="F91" s="60"/>
      <c r="G91" s="60"/>
      <c r="H91" s="60"/>
      <c r="I91" s="60"/>
      <c r="J91" s="60"/>
      <c r="K91" s="60"/>
      <c r="L91" s="92"/>
      <c r="M91" s="60"/>
      <c r="N91" s="60"/>
      <c r="O91" s="60"/>
      <c r="P91" s="60"/>
      <c r="Q91" s="60"/>
      <c r="R91" s="60"/>
      <c r="S91" s="60"/>
      <c r="T91" s="60"/>
      <c r="U91" s="60"/>
      <c r="V91" s="92"/>
      <c r="W91" s="60"/>
      <c r="X91" s="60"/>
      <c r="Y91" s="60"/>
      <c r="Z91" s="60"/>
      <c r="AA91" s="256"/>
      <c r="AB91" s="256"/>
      <c r="AC91" s="256"/>
      <c r="AD91" s="256"/>
      <c r="AE91" s="256"/>
      <c r="AF91" s="256"/>
      <c r="AG91" s="256"/>
      <c r="AH91" s="256"/>
      <c r="AI91" s="256"/>
      <c r="AJ91" s="256"/>
      <c r="AK91" s="256"/>
      <c r="AL91" s="256"/>
      <c r="AM91" s="256"/>
      <c r="AN91" s="256"/>
      <c r="AO91" s="232"/>
      <c r="AV91"/>
      <c r="AW91"/>
      <c r="AX91"/>
      <c r="AY91"/>
      <c r="AZ91"/>
      <c r="BA91"/>
      <c r="BB91"/>
      <c r="BC91"/>
    </row>
    <row r="92" spans="1:55" s="61" customFormat="1" ht="19.5" customHeight="1" x14ac:dyDescent="0.2">
      <c r="A92" s="60"/>
      <c r="B92" s="129"/>
      <c r="C92" s="130"/>
      <c r="D92" s="60"/>
      <c r="E92" s="60"/>
      <c r="F92" s="60"/>
      <c r="G92" s="60"/>
      <c r="H92" s="60"/>
      <c r="I92" s="60"/>
      <c r="J92" s="60"/>
      <c r="K92" s="60"/>
      <c r="L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  <c r="Y92" s="60"/>
      <c r="Z92" s="60"/>
      <c r="AA92" s="256"/>
      <c r="AB92" s="256"/>
      <c r="AC92" s="256" t="s">
        <v>154</v>
      </c>
      <c r="AD92" s="256"/>
      <c r="AE92" s="256"/>
      <c r="AF92" s="257" t="s">
        <v>0</v>
      </c>
      <c r="AG92" s="257" t="s">
        <v>1</v>
      </c>
      <c r="AH92" s="257" t="s">
        <v>66</v>
      </c>
      <c r="AI92" s="257" t="s">
        <v>77</v>
      </c>
      <c r="AJ92" s="256"/>
      <c r="AK92" s="256"/>
      <c r="AL92" s="256"/>
      <c r="AM92" s="256"/>
      <c r="AN92" s="256"/>
      <c r="AO92" s="232"/>
      <c r="AV92"/>
      <c r="AW92"/>
      <c r="AX92"/>
      <c r="AY92"/>
      <c r="AZ92"/>
      <c r="BA92"/>
      <c r="BB92"/>
      <c r="BC92"/>
    </row>
    <row r="93" spans="1:55" s="61" customFormat="1" ht="19.5" customHeight="1" x14ac:dyDescent="0.2">
      <c r="A93" s="60"/>
      <c r="B93" s="129"/>
      <c r="C93" s="130"/>
      <c r="D93" s="60"/>
      <c r="E93" s="60"/>
      <c r="F93" s="60"/>
      <c r="G93" s="60"/>
      <c r="H93" s="60"/>
      <c r="I93" s="60"/>
      <c r="J93" s="60"/>
      <c r="K93" s="60"/>
      <c r="L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  <c r="Y93" s="60"/>
      <c r="Z93" s="60"/>
      <c r="AA93" s="256"/>
      <c r="AB93" s="256"/>
      <c r="AC93" s="256"/>
      <c r="AD93" s="256"/>
      <c r="AE93" s="256"/>
      <c r="AF93" s="256"/>
      <c r="AG93" s="256"/>
      <c r="AH93" s="256"/>
      <c r="AI93" s="256"/>
      <c r="AJ93" s="256"/>
      <c r="AK93" s="258"/>
      <c r="AL93" s="256"/>
      <c r="AM93" s="256"/>
      <c r="AN93" s="256"/>
      <c r="AO93" s="232"/>
      <c r="AV93"/>
      <c r="AW93"/>
      <c r="AX93"/>
      <c r="AY93"/>
      <c r="AZ93"/>
      <c r="BA93"/>
      <c r="BB93"/>
      <c r="BC93"/>
    </row>
    <row r="94" spans="1:55" s="61" customFormat="1" ht="19.5" customHeight="1" x14ac:dyDescent="0.2">
      <c r="A94" s="60"/>
      <c r="B94" s="129"/>
      <c r="C94" s="130"/>
      <c r="D94" s="60"/>
      <c r="E94" s="60"/>
      <c r="F94" s="60"/>
      <c r="G94" s="60"/>
      <c r="H94" s="60"/>
      <c r="I94" s="60"/>
      <c r="J94" s="60"/>
      <c r="K94" s="60"/>
      <c r="L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  <c r="Y94" s="60"/>
      <c r="Z94" s="60"/>
      <c r="AA94" s="256"/>
      <c r="AB94" s="256" t="s">
        <v>7</v>
      </c>
      <c r="AC94" s="259">
        <f>+AF94+AG94+AH94+AI94</f>
        <v>1647.3480000000006</v>
      </c>
      <c r="AD94" s="258">
        <f>AC94/AC96</f>
        <v>0.12335297353772809</v>
      </c>
      <c r="AE94" s="256" t="s">
        <v>7</v>
      </c>
      <c r="AF94" s="259">
        <f>+D11</f>
        <v>1527.6000000000006</v>
      </c>
      <c r="AG94" s="259">
        <f>+F11</f>
        <v>119.74800000000002</v>
      </c>
      <c r="AH94" s="259">
        <f>H11</f>
        <v>0</v>
      </c>
      <c r="AI94" s="259">
        <f>J11</f>
        <v>0</v>
      </c>
      <c r="AJ94" s="258">
        <f>AF94/AF96</f>
        <v>0.29503145476425796</v>
      </c>
      <c r="AK94" s="258">
        <f>AG94/AG96</f>
        <v>1.6009773678850744E-2</v>
      </c>
      <c r="AL94" s="258">
        <f>AH94/AH95</f>
        <v>0</v>
      </c>
      <c r="AM94" s="258">
        <f>AI94/AI95</f>
        <v>0</v>
      </c>
      <c r="AN94" s="256"/>
      <c r="AO94" s="232"/>
      <c r="AV94"/>
      <c r="AW94"/>
      <c r="AX94"/>
      <c r="AY94"/>
      <c r="AZ94"/>
      <c r="BA94"/>
      <c r="BB94"/>
      <c r="BC94"/>
    </row>
    <row r="95" spans="1:55" s="61" customFormat="1" ht="19.5" customHeight="1" x14ac:dyDescent="0.2">
      <c r="A95" s="60"/>
      <c r="B95" s="60"/>
      <c r="C95" s="60"/>
      <c r="D95" s="60"/>
      <c r="E95" s="60"/>
      <c r="F95" s="60"/>
      <c r="G95" s="60"/>
      <c r="H95" s="60"/>
      <c r="I95" s="60"/>
      <c r="J95" s="60"/>
      <c r="K95" s="60"/>
      <c r="L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  <c r="Y95" s="60"/>
      <c r="Z95" s="60"/>
      <c r="AA95" s="256"/>
      <c r="AB95" s="256" t="s">
        <v>9</v>
      </c>
      <c r="AC95" s="259">
        <f>+AF95+AG95+AH95+AI95</f>
        <v>11707.401</v>
      </c>
      <c r="AD95" s="258">
        <f>AC95/AC96</f>
        <v>0.87664702646227199</v>
      </c>
      <c r="AE95" s="256" t="s">
        <v>9</v>
      </c>
      <c r="AF95" s="259">
        <f>+D78</f>
        <v>3650.1529999999984</v>
      </c>
      <c r="AG95" s="259">
        <f>+F78</f>
        <v>7359.933</v>
      </c>
      <c r="AH95" s="259">
        <f>+H78</f>
        <v>289.02499999999998</v>
      </c>
      <c r="AI95" s="259">
        <f>+J78</f>
        <v>408.29000000000019</v>
      </c>
      <c r="AJ95" s="258">
        <f>AF95/AF96</f>
        <v>0.70496854523574204</v>
      </c>
      <c r="AK95" s="258">
        <f>AG95/AG96</f>
        <v>0.9839902263211493</v>
      </c>
      <c r="AL95" s="258">
        <f>AH95/AH96</f>
        <v>1</v>
      </c>
      <c r="AM95" s="258">
        <f>AI95/AI96</f>
        <v>1</v>
      </c>
      <c r="AN95" s="256"/>
      <c r="AO95" s="232"/>
      <c r="AV95"/>
      <c r="AW95"/>
      <c r="AX95"/>
      <c r="AY95"/>
      <c r="AZ95"/>
      <c r="BA95"/>
      <c r="BB95"/>
      <c r="BC95"/>
    </row>
    <row r="96" spans="1:55" s="61" customFormat="1" ht="19.5" customHeight="1" x14ac:dyDescent="0.2">
      <c r="A96" s="60"/>
      <c r="B96" s="60"/>
      <c r="C96" s="60"/>
      <c r="D96" s="60"/>
      <c r="E96" s="60"/>
      <c r="F96" s="60"/>
      <c r="G96" s="60"/>
      <c r="H96" s="60"/>
      <c r="I96" s="60"/>
      <c r="J96" s="60"/>
      <c r="K96" s="60"/>
      <c r="L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  <c r="Y96" s="60"/>
      <c r="Z96" s="60"/>
      <c r="AA96" s="256"/>
      <c r="AB96" s="256"/>
      <c r="AC96" s="259">
        <f>SUM(AC94:AC95)</f>
        <v>13354.749</v>
      </c>
      <c r="AD96" s="256"/>
      <c r="AE96" s="256" t="s">
        <v>155</v>
      </c>
      <c r="AF96" s="259">
        <f>SUM(AF94:AF95)</f>
        <v>5177.7529999999988</v>
      </c>
      <c r="AG96" s="259">
        <f>SUM(AG94:AG95)</f>
        <v>7479.6809999999996</v>
      </c>
      <c r="AH96" s="259">
        <f>SUM(AH94:AH95)</f>
        <v>289.02499999999998</v>
      </c>
      <c r="AI96" s="259">
        <f>SUM(AI94:AI95)</f>
        <v>408.29000000000019</v>
      </c>
      <c r="AJ96" s="259">
        <f>SUM(AF96:AI96)</f>
        <v>13354.748999999998</v>
      </c>
      <c r="AK96" s="256"/>
      <c r="AL96" s="256"/>
      <c r="AM96" s="256"/>
      <c r="AN96" s="256"/>
      <c r="AO96" s="232"/>
      <c r="AV96"/>
      <c r="AW96"/>
      <c r="AX96"/>
      <c r="AY96"/>
      <c r="AZ96"/>
      <c r="BA96"/>
      <c r="BB96"/>
      <c r="BC96"/>
    </row>
    <row r="97" spans="1:55" s="61" customFormat="1" ht="19.5" customHeight="1" x14ac:dyDescent="0.2">
      <c r="A97" s="60"/>
      <c r="B97" s="60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256"/>
      <c r="AB97" s="256"/>
      <c r="AC97" s="256"/>
      <c r="AD97" s="256"/>
      <c r="AE97" s="256"/>
      <c r="AF97" s="256"/>
      <c r="AG97" s="256"/>
      <c r="AH97" s="256"/>
      <c r="AI97" s="256"/>
      <c r="AJ97" s="256"/>
      <c r="AK97" s="256"/>
      <c r="AL97" s="256"/>
      <c r="AM97" s="256"/>
      <c r="AN97" s="256"/>
      <c r="AO97" s="232"/>
      <c r="AV97"/>
      <c r="AW97"/>
      <c r="AX97"/>
      <c r="AY97"/>
      <c r="AZ97"/>
      <c r="BA97"/>
      <c r="BB97"/>
      <c r="BC97"/>
    </row>
    <row r="98" spans="1:55" s="61" customFormat="1" ht="19.5" customHeight="1" x14ac:dyDescent="0.2">
      <c r="A98" s="60"/>
      <c r="B98" s="60"/>
      <c r="C98" s="60"/>
      <c r="D98" s="60"/>
      <c r="E98" s="60"/>
      <c r="F98" s="60"/>
      <c r="G98" s="60"/>
      <c r="H98" s="60"/>
      <c r="I98" s="60"/>
      <c r="J98" s="60"/>
      <c r="K98" s="60"/>
      <c r="L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  <c r="Y98" s="60"/>
      <c r="Z98" s="60"/>
      <c r="AA98" s="256"/>
      <c r="AB98" s="256"/>
      <c r="AC98" s="256" t="s">
        <v>156</v>
      </c>
      <c r="AD98" s="256"/>
      <c r="AE98" s="256"/>
      <c r="AF98" s="257" t="s">
        <v>0</v>
      </c>
      <c r="AG98" s="257" t="s">
        <v>1</v>
      </c>
      <c r="AH98" s="257" t="s">
        <v>66</v>
      </c>
      <c r="AI98" s="257" t="s">
        <v>77</v>
      </c>
      <c r="AJ98" s="256"/>
      <c r="AK98" s="256"/>
      <c r="AL98" s="256"/>
      <c r="AM98" s="256"/>
      <c r="AN98" s="256"/>
      <c r="AO98" s="232"/>
      <c r="AV98"/>
      <c r="AW98"/>
      <c r="AX98"/>
      <c r="AY98"/>
      <c r="AZ98"/>
      <c r="BA98"/>
      <c r="BB98"/>
      <c r="BC98"/>
    </row>
    <row r="99" spans="1:55" s="61" customFormat="1" ht="19.5" customHeight="1" x14ac:dyDescent="0.2">
      <c r="A99" s="60"/>
      <c r="B99" s="60"/>
      <c r="C99" s="60"/>
      <c r="D99" s="60"/>
      <c r="E99" s="60"/>
      <c r="F99" s="60"/>
      <c r="G99" s="60"/>
      <c r="H99" s="60"/>
      <c r="I99" s="60"/>
      <c r="J99" s="60"/>
      <c r="K99" s="60"/>
      <c r="L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  <c r="Y99" s="60"/>
      <c r="Z99" s="60"/>
      <c r="AA99" s="256"/>
      <c r="AB99" s="256" t="s">
        <v>7</v>
      </c>
      <c r="AC99" s="259">
        <f>+AF99+AG99+AH99+AI99</f>
        <v>10045.186197999998</v>
      </c>
      <c r="AD99" s="258">
        <f>AC99/AC102</f>
        <v>0.20207122535309502</v>
      </c>
      <c r="AE99" s="256" t="s">
        <v>7</v>
      </c>
      <c r="AF99" s="259">
        <f>+N11</f>
        <v>10019.797874999998</v>
      </c>
      <c r="AG99" s="259">
        <f>+P11</f>
        <v>25.388322999999993</v>
      </c>
      <c r="AH99" s="259">
        <f>+Q11</f>
        <v>0</v>
      </c>
      <c r="AI99" s="259">
        <f>+T11</f>
        <v>0</v>
      </c>
      <c r="AJ99" s="260">
        <f>AF99/AF102</f>
        <v>0.33980091790739719</v>
      </c>
      <c r="AK99" s="258">
        <f>AG99/AG102</f>
        <v>1.4398306989250721E-3</v>
      </c>
      <c r="AL99" s="258">
        <f>AH99/AH102</f>
        <v>0</v>
      </c>
      <c r="AM99" s="258">
        <f>AI99/AI102</f>
        <v>0</v>
      </c>
      <c r="AN99" s="256"/>
      <c r="AO99" s="232"/>
      <c r="AV99"/>
      <c r="AW99"/>
      <c r="AX99"/>
      <c r="AY99"/>
      <c r="AZ99"/>
      <c r="BA99"/>
      <c r="BB99"/>
      <c r="BC99"/>
    </row>
    <row r="100" spans="1:55" ht="19.5" customHeight="1" x14ac:dyDescent="0.2">
      <c r="B100" s="12"/>
      <c r="C100" s="12"/>
      <c r="D100" s="12"/>
      <c r="E100" s="12"/>
      <c r="F100" s="12"/>
      <c r="G100" s="12"/>
      <c r="H100" s="12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W100" s="12"/>
      <c r="X100" s="12"/>
      <c r="Y100" s="12"/>
      <c r="AA100" s="256"/>
      <c r="AB100" s="256" t="s">
        <v>9</v>
      </c>
      <c r="AC100" s="259">
        <f>+AF100+AG100+AH100+AI100</f>
        <v>39665.930169247491</v>
      </c>
      <c r="AD100" s="258">
        <f>AC100/AC102</f>
        <v>0.79792877464690504</v>
      </c>
      <c r="AE100" s="256" t="s">
        <v>9</v>
      </c>
      <c r="AF100" s="259">
        <f>+N78</f>
        <v>19467.461714247496</v>
      </c>
      <c r="AG100" s="259">
        <f>+P78</f>
        <v>17607.464635999997</v>
      </c>
      <c r="AH100" s="259">
        <f>+R78</f>
        <v>778.12811500000009</v>
      </c>
      <c r="AI100" s="259">
        <f>+T78</f>
        <v>1812.8757040000003</v>
      </c>
      <c r="AJ100" s="260">
        <f>AF100/AF102</f>
        <v>0.66019908209260281</v>
      </c>
      <c r="AK100" s="258">
        <f>AG100/AG102</f>
        <v>0.99856016930107494</v>
      </c>
      <c r="AL100" s="258">
        <f>AH100/AH102</f>
        <v>1</v>
      </c>
      <c r="AM100" s="258">
        <f>AI100/AI102</f>
        <v>1</v>
      </c>
      <c r="AN100" s="256"/>
      <c r="AO100" s="232"/>
      <c r="AP100" s="61"/>
      <c r="AQ100" s="61"/>
      <c r="AR100" s="61"/>
      <c r="AS100" s="61"/>
      <c r="AT100" s="61"/>
      <c r="AU100" s="61"/>
    </row>
    <row r="101" spans="1:55" ht="19.5" customHeight="1" x14ac:dyDescent="0.2">
      <c r="B101" s="12"/>
      <c r="C101" s="12"/>
      <c r="D101" s="12"/>
      <c r="E101" s="12"/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W101" s="12"/>
      <c r="X101" s="12"/>
      <c r="Y101" s="12"/>
      <c r="AA101" s="256"/>
      <c r="AB101" s="256"/>
      <c r="AC101" s="259"/>
      <c r="AD101" s="258"/>
      <c r="AE101" s="256"/>
      <c r="AF101" s="255"/>
      <c r="AG101" s="255"/>
      <c r="AH101" s="255"/>
      <c r="AI101" s="255"/>
      <c r="AJ101" s="258"/>
      <c r="AK101" s="256"/>
      <c r="AL101" s="256"/>
      <c r="AM101" s="256"/>
      <c r="AN101" s="256"/>
      <c r="AO101" s="232"/>
      <c r="AP101" s="61"/>
      <c r="AQ101" s="61"/>
      <c r="AR101" s="61"/>
      <c r="AS101" s="61"/>
      <c r="AT101" s="61"/>
      <c r="AU101" s="61"/>
    </row>
    <row r="102" spans="1:55" ht="19.5" customHeight="1" x14ac:dyDescent="0.2">
      <c r="B102" s="12"/>
      <c r="C102" s="12"/>
      <c r="D102" s="12"/>
      <c r="E102" s="12"/>
      <c r="F102" s="12"/>
      <c r="G102" s="12"/>
      <c r="H102" s="12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W102" s="12"/>
      <c r="X102" s="12"/>
      <c r="Y102" s="12"/>
      <c r="AA102" s="256"/>
      <c r="AB102" s="256"/>
      <c r="AC102" s="259">
        <f>SUM(AC99:AC100)</f>
        <v>49711.116367247487</v>
      </c>
      <c r="AD102" s="259"/>
      <c r="AE102" s="259"/>
      <c r="AF102" s="259">
        <f>SUM(AF99:AF100)</f>
        <v>29487.259589247493</v>
      </c>
      <c r="AG102" s="259">
        <f>SUM(AG99:AG100)</f>
        <v>17632.852958999996</v>
      </c>
      <c r="AH102" s="259">
        <f>SUM(AH99:AH100)</f>
        <v>778.12811500000009</v>
      </c>
      <c r="AI102" s="259">
        <f>SUM(AI99:AI100)</f>
        <v>1812.8757040000003</v>
      </c>
      <c r="AJ102" s="259">
        <f>+AG102+AF102+AH102+AI102</f>
        <v>49711.116367247487</v>
      </c>
      <c r="AK102" s="256"/>
      <c r="AL102" s="256"/>
      <c r="AM102" s="256"/>
      <c r="AN102" s="256"/>
      <c r="AO102" s="232"/>
      <c r="AP102" s="61"/>
      <c r="AQ102" s="61"/>
      <c r="AR102" s="61"/>
      <c r="AS102" s="61"/>
      <c r="AT102" s="61"/>
      <c r="AU102" s="61"/>
    </row>
    <row r="103" spans="1:55" ht="19.5" customHeight="1" x14ac:dyDescent="0.2">
      <c r="B103" s="12"/>
      <c r="C103" s="12"/>
      <c r="D103" s="12"/>
      <c r="E103" s="12"/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W103" s="12"/>
      <c r="X103" s="12"/>
      <c r="Y103" s="12"/>
      <c r="AA103" s="256"/>
      <c r="AB103" s="256"/>
      <c r="AC103" s="256"/>
      <c r="AD103" s="256"/>
      <c r="AE103" s="256"/>
      <c r="AF103" s="256"/>
      <c r="AG103" s="256"/>
      <c r="AH103" s="256"/>
      <c r="AI103" s="256"/>
      <c r="AJ103" s="256"/>
      <c r="AK103" s="256"/>
      <c r="AL103" s="256"/>
      <c r="AM103" s="256"/>
      <c r="AN103" s="256"/>
      <c r="AO103" s="232"/>
      <c r="AP103" s="61"/>
      <c r="AQ103" s="61"/>
      <c r="AR103" s="61"/>
      <c r="AS103" s="61"/>
      <c r="AT103" s="61"/>
      <c r="AU103" s="61"/>
    </row>
    <row r="104" spans="1:55" ht="19.5" customHeight="1" x14ac:dyDescent="0.2">
      <c r="B104" s="12"/>
      <c r="C104" s="12"/>
      <c r="D104" s="12"/>
      <c r="E104" s="12"/>
      <c r="F104" s="12"/>
      <c r="G104" s="12"/>
      <c r="H104" s="12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W104" s="12"/>
      <c r="X104" s="12"/>
      <c r="Y104" s="12"/>
      <c r="AA104" s="256"/>
      <c r="AB104" s="256"/>
      <c r="AC104" s="256"/>
      <c r="AD104" s="256"/>
      <c r="AE104" s="256"/>
      <c r="AF104" s="256"/>
      <c r="AG104" s="256"/>
      <c r="AH104" s="256"/>
      <c r="AI104" s="256"/>
      <c r="AJ104" s="256"/>
      <c r="AK104" s="256"/>
      <c r="AL104" s="256"/>
      <c r="AM104" s="256"/>
      <c r="AN104" s="256"/>
      <c r="AO104" s="232"/>
      <c r="AP104" s="61"/>
      <c r="AQ104" s="61"/>
      <c r="AR104" s="61"/>
      <c r="AS104" s="61"/>
      <c r="AT104" s="61"/>
      <c r="AU104" s="61"/>
    </row>
    <row r="105" spans="1:55" ht="19.5" customHeight="1" x14ac:dyDescent="0.2">
      <c r="B105" s="12"/>
      <c r="C105" s="12"/>
      <c r="D105" s="12"/>
      <c r="E105" s="12"/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W105" s="12"/>
      <c r="X105" s="12"/>
      <c r="Y105" s="12"/>
      <c r="AA105" s="256"/>
      <c r="AB105" s="256"/>
      <c r="AC105" s="256"/>
      <c r="AD105" s="256"/>
      <c r="AE105" s="256"/>
      <c r="AF105" s="256"/>
      <c r="AG105" s="256"/>
      <c r="AH105" s="256"/>
      <c r="AI105" s="256"/>
      <c r="AJ105" s="256"/>
      <c r="AK105" s="256"/>
      <c r="AL105" s="256"/>
      <c r="AM105" s="256"/>
      <c r="AN105" s="256"/>
      <c r="AO105" s="232"/>
      <c r="AP105" s="61"/>
      <c r="AQ105" s="61"/>
      <c r="AR105" s="61"/>
      <c r="AS105" s="61"/>
      <c r="AT105" s="61"/>
      <c r="AU105" s="61"/>
    </row>
    <row r="106" spans="1:55" ht="19.5" customHeight="1" x14ac:dyDescent="0.2">
      <c r="B106" s="12"/>
      <c r="C106" s="12"/>
      <c r="D106" s="12"/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W106" s="12"/>
      <c r="X106" s="12"/>
      <c r="Y106" s="12"/>
      <c r="AA106" s="256"/>
      <c r="AB106" s="256"/>
      <c r="AC106" s="256"/>
      <c r="AD106" s="256"/>
      <c r="AE106" s="256"/>
      <c r="AF106" s="256"/>
      <c r="AG106" s="256"/>
      <c r="AH106" s="256"/>
      <c r="AI106" s="256"/>
      <c r="AJ106" s="256"/>
      <c r="AK106" s="256"/>
      <c r="AL106" s="256"/>
      <c r="AM106" s="256"/>
      <c r="AN106" s="256"/>
      <c r="AO106" s="232"/>
      <c r="AP106" s="61"/>
      <c r="AQ106" s="61"/>
      <c r="AR106" s="61"/>
      <c r="AS106" s="61"/>
      <c r="AT106" s="61"/>
      <c r="AU106" s="61"/>
    </row>
    <row r="107" spans="1:55" x14ac:dyDescent="0.2">
      <c r="B107" s="12"/>
      <c r="C107" s="12"/>
      <c r="D107" s="12"/>
      <c r="E107" s="12"/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W107" s="12"/>
      <c r="X107" s="12"/>
      <c r="Y107" s="12"/>
      <c r="AA107" s="256"/>
      <c r="AB107" s="256"/>
      <c r="AC107" s="256"/>
      <c r="AD107" s="256"/>
      <c r="AE107" s="256"/>
      <c r="AF107" s="258"/>
      <c r="AG107" s="256"/>
      <c r="AH107" s="256"/>
      <c r="AI107" s="256"/>
      <c r="AJ107" s="256"/>
      <c r="AK107" s="256"/>
      <c r="AL107" s="256"/>
      <c r="AM107" s="256"/>
      <c r="AN107" s="256"/>
      <c r="AO107" s="232"/>
      <c r="AP107" s="61"/>
      <c r="AQ107" s="61"/>
      <c r="AR107" s="61"/>
      <c r="AS107" s="61"/>
      <c r="AT107" s="61"/>
      <c r="AU107" s="61"/>
    </row>
    <row r="108" spans="1:55" x14ac:dyDescent="0.2">
      <c r="B108" s="12"/>
      <c r="C108" s="12"/>
      <c r="D108" s="12"/>
      <c r="E108" s="12"/>
      <c r="F108" s="12"/>
      <c r="G108" s="12"/>
      <c r="H108" s="12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W108" s="12"/>
      <c r="X108" s="12"/>
      <c r="Y108" s="12"/>
      <c r="AA108" s="256"/>
      <c r="AB108" s="255"/>
      <c r="AC108" s="256"/>
      <c r="AD108" s="256"/>
      <c r="AE108" s="256"/>
      <c r="AF108" s="258"/>
      <c r="AG108" s="256"/>
      <c r="AH108" s="256"/>
      <c r="AI108" s="256"/>
      <c r="AJ108" s="256"/>
      <c r="AK108" s="256"/>
      <c r="AL108" s="256"/>
      <c r="AM108" s="256"/>
      <c r="AN108" s="256"/>
      <c r="AO108" s="232"/>
      <c r="AP108" s="61"/>
      <c r="AQ108" s="61"/>
      <c r="AR108" s="61"/>
      <c r="AS108" s="61"/>
      <c r="AT108" s="61"/>
      <c r="AU108" s="61"/>
    </row>
    <row r="109" spans="1:55" x14ac:dyDescent="0.2">
      <c r="AA109" s="256"/>
      <c r="AB109" s="256"/>
      <c r="AC109" s="256"/>
      <c r="AD109" s="256"/>
      <c r="AE109" s="256"/>
      <c r="AF109" s="256"/>
      <c r="AG109" s="256"/>
      <c r="AH109" s="256"/>
      <c r="AI109" s="256"/>
      <c r="AJ109" s="256"/>
      <c r="AK109" s="256"/>
      <c r="AL109" s="256"/>
      <c r="AM109" s="256"/>
      <c r="AN109" s="256"/>
      <c r="AO109" s="232"/>
      <c r="AP109" s="61"/>
      <c r="AQ109" s="61"/>
      <c r="AR109" s="61"/>
      <c r="AS109" s="61"/>
      <c r="AT109" s="61"/>
      <c r="AU109" s="61"/>
    </row>
    <row r="110" spans="1:55" x14ac:dyDescent="0.2">
      <c r="AA110" s="256"/>
      <c r="AB110" s="256"/>
      <c r="AC110" s="256"/>
      <c r="AD110" s="256"/>
      <c r="AE110" s="256"/>
      <c r="AF110" s="256"/>
      <c r="AG110" s="256"/>
      <c r="AH110" s="256"/>
      <c r="AI110" s="256"/>
      <c r="AJ110" s="256"/>
      <c r="AK110" s="256"/>
      <c r="AL110" s="256"/>
      <c r="AM110" s="256"/>
      <c r="AN110" s="256"/>
      <c r="AO110" s="232"/>
      <c r="AP110" s="61"/>
      <c r="AQ110" s="61"/>
      <c r="AR110" s="61"/>
      <c r="AS110" s="61"/>
      <c r="AT110" s="61"/>
      <c r="AU110" s="61"/>
    </row>
    <row r="112" spans="1:55" x14ac:dyDescent="0.2">
      <c r="AB112" s="270"/>
      <c r="AN112" s="270"/>
      <c r="AO112" s="234"/>
      <c r="AP112" s="234"/>
      <c r="AQ112" s="234"/>
    </row>
    <row r="113" spans="3:45" x14ac:dyDescent="0.2">
      <c r="C113" s="5"/>
      <c r="D113" s="1"/>
      <c r="Q113" s="3"/>
      <c r="R113" s="3"/>
      <c r="S113" s="3"/>
      <c r="T113" s="3"/>
      <c r="U113" s="3"/>
      <c r="AB113" s="270"/>
      <c r="AN113" s="270"/>
      <c r="AO113" s="234"/>
      <c r="AP113" s="234"/>
      <c r="AQ113" s="234"/>
    </row>
    <row r="114" spans="3:45" x14ac:dyDescent="0.2">
      <c r="D114" s="1"/>
      <c r="AB114" s="261"/>
      <c r="AN114" s="262"/>
      <c r="AO114" s="235"/>
      <c r="AP114" s="235"/>
      <c r="AQ114" s="235"/>
      <c r="AR114" s="353"/>
      <c r="AS114" s="353"/>
    </row>
    <row r="115" spans="3:45" x14ac:dyDescent="0.2">
      <c r="C115" s="5"/>
      <c r="D115" s="1"/>
      <c r="AB115" s="263"/>
      <c r="AN115" s="264"/>
      <c r="AO115" s="236"/>
      <c r="AP115" s="236"/>
      <c r="AQ115" s="236"/>
      <c r="AR115" s="236"/>
      <c r="AS115" s="236"/>
    </row>
    <row r="116" spans="3:45" ht="15" x14ac:dyDescent="0.25">
      <c r="AB116" s="265"/>
      <c r="AN116" s="266"/>
      <c r="AO116" s="238"/>
      <c r="AP116" s="237"/>
      <c r="AQ116" s="238"/>
      <c r="AR116" s="237"/>
      <c r="AS116" s="238"/>
    </row>
    <row r="117" spans="3:45" ht="15" x14ac:dyDescent="0.25">
      <c r="AB117" s="265"/>
      <c r="AN117" s="266"/>
      <c r="AO117" s="238"/>
      <c r="AP117" s="237"/>
      <c r="AQ117" s="238"/>
      <c r="AR117" s="6"/>
      <c r="AS117" s="6"/>
    </row>
    <row r="121" spans="3:45" x14ac:dyDescent="0.2">
      <c r="AG121" s="271"/>
      <c r="AH121" s="271"/>
      <c r="AI121" s="271"/>
      <c r="AJ121" s="271"/>
    </row>
    <row r="122" spans="3:45" x14ac:dyDescent="0.2">
      <c r="AD122" s="272"/>
      <c r="AE122" s="273"/>
      <c r="AG122" s="272"/>
      <c r="AH122" s="272"/>
      <c r="AI122" s="272"/>
      <c r="AJ122" s="272"/>
      <c r="AK122" s="273"/>
      <c r="AL122" s="273"/>
    </row>
    <row r="123" spans="3:45" x14ac:dyDescent="0.2">
      <c r="AD123" s="272"/>
      <c r="AE123" s="273"/>
      <c r="AG123" s="272"/>
      <c r="AH123" s="272"/>
      <c r="AI123" s="272"/>
      <c r="AJ123" s="272"/>
      <c r="AK123" s="273"/>
      <c r="AL123" s="273"/>
    </row>
    <row r="124" spans="3:45" x14ac:dyDescent="0.2">
      <c r="AD124" s="272"/>
      <c r="AE124" s="273"/>
      <c r="AG124" s="272"/>
      <c r="AH124" s="272"/>
      <c r="AI124" s="272"/>
      <c r="AJ124" s="272"/>
      <c r="AK124" s="273"/>
    </row>
  </sheetData>
  <mergeCells count="18">
    <mergeCell ref="C83:C84"/>
    <mergeCell ref="B14:B15"/>
    <mergeCell ref="C14:C15"/>
    <mergeCell ref="AR114:AS114"/>
    <mergeCell ref="C4:C5"/>
    <mergeCell ref="B86:C86"/>
    <mergeCell ref="D83:M83"/>
    <mergeCell ref="X4:Y4"/>
    <mergeCell ref="N4:W4"/>
    <mergeCell ref="D4:M4"/>
    <mergeCell ref="B85:C85"/>
    <mergeCell ref="D14:M14"/>
    <mergeCell ref="N83:W83"/>
    <mergeCell ref="X83:Y83"/>
    <mergeCell ref="B4:B5"/>
    <mergeCell ref="X14:Y14"/>
    <mergeCell ref="N14:W14"/>
    <mergeCell ref="B83:B84"/>
  </mergeCells>
  <phoneticPr fontId="0" type="noConversion"/>
  <printOptions horizontalCentered="1"/>
  <pageMargins left="0.78740157480314965" right="0.59055118110236227" top="0.59055118110236227" bottom="0.59055118110236227" header="0.31496062992125984" footer="0.31496062992125984"/>
  <pageSetup paperSize="9" scale="42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AF97"/>
  <sheetViews>
    <sheetView view="pageBreakPreview" zoomScale="90" zoomScaleNormal="85" zoomScaleSheetLayoutView="90" zoomScalePageLayoutView="70" workbookViewId="0">
      <selection activeCell="Q1" sqref="Q1"/>
    </sheetView>
  </sheetViews>
  <sheetFormatPr baseColWidth="10" defaultRowHeight="12.75" x14ac:dyDescent="0.2"/>
  <cols>
    <col min="1" max="1" width="2.5703125" customWidth="1"/>
    <col min="2" max="2" width="8.42578125" customWidth="1"/>
    <col min="3" max="3" width="46.7109375" customWidth="1"/>
    <col min="4" max="7" width="10.7109375" customWidth="1"/>
    <col min="8" max="8" width="13.42578125" customWidth="1"/>
    <col min="9" max="11" width="11.42578125" customWidth="1"/>
    <col min="12" max="12" width="16.28515625" customWidth="1"/>
    <col min="13" max="13" width="13.42578125" customWidth="1"/>
    <col min="14" max="14" width="15.140625" customWidth="1"/>
    <col min="16" max="16" width="5" customWidth="1"/>
    <col min="17" max="17" width="25.140625" customWidth="1"/>
    <col min="18" max="18" width="36.7109375" bestFit="1" customWidth="1"/>
    <col min="19" max="19" width="13" bestFit="1" customWidth="1"/>
    <col min="20" max="20" width="11.140625" bestFit="1" customWidth="1"/>
    <col min="21" max="21" width="6.140625" bestFit="1" customWidth="1"/>
    <col min="22" max="22" width="47.28515625" bestFit="1" customWidth="1"/>
    <col min="23" max="23" width="8.7109375" bestFit="1" customWidth="1"/>
    <col min="24" max="24" width="10" bestFit="1" customWidth="1"/>
    <col min="25" max="25" width="8.7109375" bestFit="1" customWidth="1"/>
    <col min="26" max="26" width="9.85546875" bestFit="1" customWidth="1"/>
    <col min="27" max="31" width="17.85546875" customWidth="1"/>
    <col min="32" max="32" width="13.5703125" bestFit="1" customWidth="1"/>
    <col min="38" max="38" width="52.5703125" customWidth="1"/>
    <col min="40" max="40" width="2.5703125" customWidth="1"/>
    <col min="42" max="42" width="2.5703125" customWidth="1"/>
    <col min="44" max="44" width="2.28515625" customWidth="1"/>
    <col min="46" max="46" width="2.5703125" customWidth="1"/>
    <col min="48" max="48" width="2.5703125" customWidth="1"/>
    <col min="49" max="49" width="17.7109375" customWidth="1"/>
  </cols>
  <sheetData>
    <row r="1" spans="1:32" x14ac:dyDescent="0.2">
      <c r="A1" s="12"/>
      <c r="B1" s="12" t="s">
        <v>33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X1" s="8"/>
      <c r="Y1" s="8"/>
      <c r="Z1" s="8"/>
      <c r="AA1" s="8"/>
      <c r="AB1" s="8"/>
      <c r="AC1" s="8"/>
      <c r="AD1" s="8"/>
      <c r="AE1" s="8"/>
      <c r="AF1" s="8"/>
    </row>
    <row r="2" spans="1:32" ht="15.75" x14ac:dyDescent="0.25">
      <c r="A2" s="12"/>
      <c r="B2" s="374" t="s">
        <v>97</v>
      </c>
      <c r="C2" s="374"/>
      <c r="D2" s="374"/>
      <c r="E2" s="374"/>
      <c r="F2" s="374"/>
      <c r="G2" s="374"/>
      <c r="H2" s="374"/>
      <c r="I2" s="374"/>
      <c r="J2" s="374"/>
      <c r="K2" s="374"/>
      <c r="L2" s="374"/>
      <c r="M2" s="374"/>
      <c r="N2" s="374"/>
      <c r="O2" s="374"/>
      <c r="P2" s="29"/>
      <c r="X2" s="8"/>
      <c r="Y2" s="8"/>
      <c r="Z2" s="8"/>
      <c r="AA2" s="8"/>
      <c r="AB2" s="8"/>
      <c r="AC2" s="8"/>
      <c r="AD2" s="8"/>
      <c r="AE2" s="8"/>
      <c r="AF2" s="8"/>
    </row>
    <row r="3" spans="1:32" ht="15.75" x14ac:dyDescent="0.25">
      <c r="A3" s="12"/>
      <c r="B3" s="375" t="s">
        <v>71</v>
      </c>
      <c r="C3" s="375"/>
      <c r="D3" s="375"/>
      <c r="E3" s="375"/>
      <c r="F3" s="375"/>
      <c r="G3" s="375"/>
      <c r="H3" s="375"/>
      <c r="I3" s="375"/>
      <c r="J3" s="375"/>
      <c r="K3" s="375"/>
      <c r="L3" s="375"/>
      <c r="M3" s="375"/>
      <c r="N3" s="375"/>
      <c r="O3" s="375"/>
      <c r="P3" s="30"/>
      <c r="X3" s="8"/>
      <c r="Y3" s="8"/>
      <c r="Z3" s="8"/>
      <c r="AA3" s="8"/>
      <c r="AB3" s="8"/>
      <c r="AC3" s="8"/>
      <c r="AD3" s="8"/>
      <c r="AE3" s="8"/>
      <c r="AF3" s="8"/>
    </row>
    <row r="4" spans="1:32" ht="15.75" x14ac:dyDescent="0.25">
      <c r="A4" s="12"/>
      <c r="B4" s="30"/>
      <c r="C4" s="30"/>
      <c r="D4" s="30"/>
      <c r="E4" s="30"/>
      <c r="F4" s="30"/>
      <c r="G4" s="30"/>
      <c r="H4" s="30"/>
      <c r="I4" s="30"/>
      <c r="J4" s="288"/>
      <c r="K4" s="288"/>
      <c r="L4" s="30"/>
      <c r="M4" s="30"/>
      <c r="N4" s="30"/>
      <c r="O4" s="30"/>
      <c r="P4" s="30"/>
      <c r="X4" s="8"/>
      <c r="Y4" s="8"/>
      <c r="Z4" s="8"/>
      <c r="AA4" s="8"/>
      <c r="AB4" s="8"/>
      <c r="AC4" s="8"/>
      <c r="AD4" s="8"/>
      <c r="AE4" s="8"/>
      <c r="AF4" s="8"/>
    </row>
    <row r="5" spans="1:32" s="61" customFormat="1" ht="18.75" customHeight="1" thickBot="1" x14ac:dyDescent="0.25">
      <c r="A5" s="60"/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  <c r="N5" s="187"/>
      <c r="O5" s="187"/>
      <c r="P5" s="187"/>
      <c r="R5"/>
      <c r="S5"/>
      <c r="T5"/>
      <c r="U5"/>
      <c r="V5"/>
      <c r="W5"/>
      <c r="X5" s="188"/>
      <c r="Y5" s="188"/>
      <c r="Z5" s="188"/>
      <c r="AA5" s="188"/>
      <c r="AB5" s="188"/>
      <c r="AC5" s="188"/>
      <c r="AD5" s="188"/>
      <c r="AE5" s="188"/>
      <c r="AF5" s="188"/>
    </row>
    <row r="6" spans="1:32" s="61" customFormat="1" ht="18.75" customHeight="1" x14ac:dyDescent="0.2">
      <c r="A6" s="60"/>
      <c r="B6" s="367" t="s">
        <v>5</v>
      </c>
      <c r="C6" s="351" t="s">
        <v>8</v>
      </c>
      <c r="D6" s="376" t="s">
        <v>34</v>
      </c>
      <c r="E6" s="377"/>
      <c r="F6" s="377"/>
      <c r="G6" s="377"/>
      <c r="H6" s="377"/>
      <c r="I6" s="377"/>
      <c r="J6" s="377"/>
      <c r="K6" s="377"/>
      <c r="L6" s="377"/>
      <c r="M6" s="378"/>
      <c r="N6" s="362" t="s">
        <v>171</v>
      </c>
      <c r="O6" s="361"/>
      <c r="P6" s="189"/>
      <c r="R6"/>
      <c r="S6"/>
      <c r="T6"/>
      <c r="U6"/>
      <c r="V6"/>
      <c r="W6"/>
      <c r="X6" s="188"/>
      <c r="Y6" s="188"/>
      <c r="Z6" s="188"/>
      <c r="AA6" s="188"/>
      <c r="AB6" s="188"/>
      <c r="AC6" s="188"/>
      <c r="AD6" s="188"/>
      <c r="AE6" s="188"/>
      <c r="AF6" s="188"/>
    </row>
    <row r="7" spans="1:32" s="61" customFormat="1" ht="18.75" customHeight="1" x14ac:dyDescent="0.3">
      <c r="A7" s="60"/>
      <c r="B7" s="373"/>
      <c r="C7" s="352"/>
      <c r="D7" s="334" t="s">
        <v>69</v>
      </c>
      <c r="E7" s="314" t="s">
        <v>6</v>
      </c>
      <c r="F7" s="318" t="s">
        <v>35</v>
      </c>
      <c r="G7" s="314" t="s">
        <v>6</v>
      </c>
      <c r="H7" s="318" t="s">
        <v>36</v>
      </c>
      <c r="I7" s="314" t="s">
        <v>6</v>
      </c>
      <c r="J7" s="318" t="s">
        <v>162</v>
      </c>
      <c r="K7" s="314" t="s">
        <v>6</v>
      </c>
      <c r="L7" s="315" t="s">
        <v>2</v>
      </c>
      <c r="M7" s="316" t="s">
        <v>6</v>
      </c>
      <c r="N7" s="322" t="s">
        <v>37</v>
      </c>
      <c r="O7" s="328" t="s">
        <v>6</v>
      </c>
      <c r="P7" s="189"/>
      <c r="Q7" s="62"/>
      <c r="R7" s="221"/>
      <c r="S7" s="216"/>
      <c r="T7"/>
      <c r="U7" s="219"/>
      <c r="V7" s="220"/>
      <c r="W7"/>
      <c r="X7" s="188"/>
      <c r="Y7" s="188"/>
      <c r="Z7" s="188"/>
      <c r="AA7" s="188"/>
      <c r="AB7" s="188"/>
      <c r="AC7" s="188"/>
      <c r="AD7" s="188"/>
      <c r="AE7" s="188"/>
      <c r="AF7" s="188"/>
    </row>
    <row r="8" spans="1:32" s="61" customFormat="1" ht="18.75" customHeight="1" x14ac:dyDescent="0.2">
      <c r="A8" s="60"/>
      <c r="B8" s="134">
        <v>1</v>
      </c>
      <c r="C8" s="208" t="s">
        <v>199</v>
      </c>
      <c r="D8" s="190">
        <v>888.34</v>
      </c>
      <c r="E8" s="196">
        <f>+D8/D$30</f>
        <v>0.32296226277903006</v>
      </c>
      <c r="F8" s="213">
        <v>59.58</v>
      </c>
      <c r="G8" s="191">
        <f>+F8/F$30</f>
        <v>5.9032450409471976E-3</v>
      </c>
      <c r="H8" s="213"/>
      <c r="I8" s="191"/>
      <c r="J8" s="213"/>
      <c r="K8" s="191"/>
      <c r="L8" s="192">
        <f>+F8+H8+D8+J8</f>
        <v>947.92000000000007</v>
      </c>
      <c r="M8" s="193">
        <f t="shared" ref="M8:M26" si="0">+L8/L$30</f>
        <v>6.1600046788794063E-2</v>
      </c>
      <c r="N8" s="190">
        <v>50290.241665021305</v>
      </c>
      <c r="O8" s="193">
        <f t="shared" ref="O8:O26" si="1">+N8/N$30</f>
        <v>8.9665910931030351E-2</v>
      </c>
      <c r="P8" s="194"/>
      <c r="Q8" s="62"/>
      <c r="R8" s="221"/>
      <c r="S8" s="216"/>
      <c r="T8"/>
      <c r="U8"/>
      <c r="V8"/>
      <c r="W8" s="206"/>
      <c r="X8" s="188"/>
      <c r="Y8" s="188"/>
      <c r="Z8" s="188"/>
      <c r="AA8" s="188"/>
      <c r="AB8" s="188"/>
      <c r="AC8" s="188"/>
      <c r="AD8" s="188"/>
      <c r="AE8" s="188"/>
      <c r="AF8" s="188"/>
    </row>
    <row r="9" spans="1:32" s="61" customFormat="1" ht="18.75" customHeight="1" x14ac:dyDescent="0.2">
      <c r="A9" s="60"/>
      <c r="B9" s="141">
        <f>+B8+1</f>
        <v>2</v>
      </c>
      <c r="C9" s="209" t="s">
        <v>72</v>
      </c>
      <c r="D9" s="195"/>
      <c r="E9" s="196"/>
      <c r="F9" s="114">
        <v>113.5</v>
      </c>
      <c r="G9" s="196">
        <f>+F9/F$30</f>
        <v>1.1245691711102837E-2</v>
      </c>
      <c r="H9" s="114"/>
      <c r="I9" s="196"/>
      <c r="J9" s="114"/>
      <c r="K9" s="196"/>
      <c r="L9" s="197">
        <f t="shared" ref="L9:L29" si="2">+F9+H9+D9+J9</f>
        <v>113.5</v>
      </c>
      <c r="M9" s="198">
        <f t="shared" si="0"/>
        <v>7.3757335118239146E-3</v>
      </c>
      <c r="N9" s="195">
        <v>1648.2092960257555</v>
      </c>
      <c r="O9" s="198">
        <f t="shared" si="1"/>
        <v>2.9387050656376882E-3</v>
      </c>
      <c r="P9" s="194"/>
      <c r="Q9" s="62"/>
      <c r="R9" s="221"/>
      <c r="S9" s="216"/>
      <c r="T9"/>
      <c r="U9"/>
      <c r="V9"/>
      <c r="W9" s="206"/>
      <c r="X9" s="188"/>
      <c r="Y9" s="188"/>
      <c r="Z9" s="188"/>
      <c r="AA9" s="188"/>
      <c r="AB9" s="188"/>
      <c r="AC9" s="188"/>
      <c r="AD9" s="188"/>
      <c r="AE9" s="188"/>
      <c r="AF9" s="188"/>
    </row>
    <row r="10" spans="1:32" s="61" customFormat="1" ht="18.75" customHeight="1" x14ac:dyDescent="0.2">
      <c r="A10" s="60"/>
      <c r="B10" s="141">
        <f t="shared" ref="B10:B26" si="3">+B9+1</f>
        <v>3</v>
      </c>
      <c r="C10" s="210" t="s">
        <v>79</v>
      </c>
      <c r="D10" s="195"/>
      <c r="E10" s="196"/>
      <c r="F10" s="114">
        <v>263.94</v>
      </c>
      <c r="G10" s="196">
        <f>+F10/F$30</f>
        <v>2.6151434979986631E-2</v>
      </c>
      <c r="H10" s="114"/>
      <c r="I10" s="196"/>
      <c r="J10" s="114"/>
      <c r="K10" s="196"/>
      <c r="L10" s="197">
        <f t="shared" si="2"/>
        <v>263.94</v>
      </c>
      <c r="M10" s="198">
        <f t="shared" si="0"/>
        <v>1.7151992097892546E-2</v>
      </c>
      <c r="N10" s="195">
        <v>16494.400426493565</v>
      </c>
      <c r="O10" s="198">
        <f t="shared" si="1"/>
        <v>2.9408994479567383E-2</v>
      </c>
      <c r="P10" s="194"/>
      <c r="R10" s="221"/>
      <c r="S10" s="216"/>
      <c r="U10"/>
      <c r="V10"/>
      <c r="W10" s="206"/>
      <c r="X10" s="188"/>
      <c r="Y10" s="188"/>
      <c r="Z10" s="188"/>
      <c r="AA10" s="188"/>
      <c r="AB10" s="188"/>
      <c r="AC10" s="188"/>
      <c r="AD10" s="188"/>
      <c r="AE10" s="188"/>
      <c r="AF10" s="188"/>
    </row>
    <row r="11" spans="1:32" s="61" customFormat="1" ht="18.75" customHeight="1" x14ac:dyDescent="0.2">
      <c r="A11" s="60"/>
      <c r="B11" s="141">
        <f t="shared" si="3"/>
        <v>4</v>
      </c>
      <c r="C11" s="209" t="s">
        <v>167</v>
      </c>
      <c r="D11" s="195"/>
      <c r="E11" s="196"/>
      <c r="F11" s="114">
        <v>1016.08</v>
      </c>
      <c r="G11" s="196">
        <f>+F11/F$30</f>
        <v>0.10067420646535127</v>
      </c>
      <c r="H11" s="114">
        <v>3.16</v>
      </c>
      <c r="I11" s="196">
        <f>+H11/$H$30</f>
        <v>1.4621641880824365E-3</v>
      </c>
      <c r="J11" s="114"/>
      <c r="K11" s="196"/>
      <c r="L11" s="197">
        <f t="shared" si="2"/>
        <v>1019.24</v>
      </c>
      <c r="M11" s="198">
        <f t="shared" si="0"/>
        <v>6.6234736780541037E-2</v>
      </c>
      <c r="N11" s="195">
        <v>24938.094920629024</v>
      </c>
      <c r="O11" s="198">
        <f t="shared" si="1"/>
        <v>4.4463834809884986E-2</v>
      </c>
      <c r="P11" s="194"/>
      <c r="R11" s="221"/>
      <c r="S11" s="216"/>
      <c r="U11"/>
      <c r="V11"/>
      <c r="W11" s="206"/>
      <c r="X11" s="188"/>
      <c r="Y11" s="188"/>
      <c r="Z11" s="188"/>
      <c r="AA11" s="188"/>
      <c r="AB11" s="188"/>
      <c r="AC11" s="188"/>
      <c r="AD11" s="188"/>
      <c r="AE11" s="188"/>
      <c r="AF11" s="188"/>
    </row>
    <row r="12" spans="1:32" s="61" customFormat="1" ht="18.75" customHeight="1" x14ac:dyDescent="0.2">
      <c r="A12" s="60"/>
      <c r="B12" s="141">
        <f t="shared" si="3"/>
        <v>5</v>
      </c>
      <c r="C12" s="209" t="s">
        <v>74</v>
      </c>
      <c r="D12" s="195"/>
      <c r="E12" s="196"/>
      <c r="F12" s="114"/>
      <c r="G12" s="196"/>
      <c r="H12" s="114">
        <v>181.31</v>
      </c>
      <c r="I12" s="196">
        <f>+H12/$H$30</f>
        <v>8.3893983842160305E-2</v>
      </c>
      <c r="J12" s="114"/>
      <c r="K12" s="196"/>
      <c r="L12" s="197">
        <f t="shared" si="2"/>
        <v>181.31</v>
      </c>
      <c r="M12" s="198">
        <f t="shared" si="0"/>
        <v>1.1782328132412282E-2</v>
      </c>
      <c r="N12" s="195">
        <v>845.01640923789762</v>
      </c>
      <c r="O12" s="198">
        <f t="shared" si="1"/>
        <v>1.5066375419445367E-3</v>
      </c>
      <c r="P12" s="194"/>
      <c r="Q12" s="62"/>
      <c r="R12" s="221"/>
      <c r="S12" s="216"/>
      <c r="U12"/>
      <c r="V12"/>
      <c r="W12" s="206"/>
      <c r="X12" s="188"/>
      <c r="Y12" s="188"/>
      <c r="Z12" s="188"/>
      <c r="AA12" s="188"/>
      <c r="AB12" s="188"/>
      <c r="AC12" s="188"/>
      <c r="AD12" s="188"/>
      <c r="AE12" s="188"/>
      <c r="AF12" s="188"/>
    </row>
    <row r="13" spans="1:32" s="61" customFormat="1" ht="18.75" customHeight="1" x14ac:dyDescent="0.2">
      <c r="A13" s="60"/>
      <c r="B13" s="141">
        <f t="shared" si="3"/>
        <v>6</v>
      </c>
      <c r="C13" s="210" t="s">
        <v>200</v>
      </c>
      <c r="D13" s="195"/>
      <c r="E13" s="196"/>
      <c r="F13" s="114">
        <v>33.9</v>
      </c>
      <c r="G13" s="196">
        <f>+F13/F$30</f>
        <v>3.358845365695032E-3</v>
      </c>
      <c r="H13" s="114"/>
      <c r="I13" s="196"/>
      <c r="J13" s="114"/>
      <c r="K13" s="196"/>
      <c r="L13" s="197">
        <f t="shared" si="2"/>
        <v>33.9</v>
      </c>
      <c r="M13" s="198">
        <f t="shared" si="0"/>
        <v>2.2029723881130457E-3</v>
      </c>
      <c r="N13" s="195">
        <v>1375.5271560470353</v>
      </c>
      <c r="O13" s="198">
        <f t="shared" si="1"/>
        <v>2.4525214310734357E-3</v>
      </c>
      <c r="P13" s="194"/>
      <c r="R13" s="215"/>
      <c r="S13" s="216"/>
      <c r="U13"/>
      <c r="V13"/>
      <c r="W13" s="206"/>
      <c r="X13" s="188"/>
      <c r="Y13" s="188"/>
      <c r="Z13" s="188"/>
      <c r="AA13" s="188"/>
      <c r="AB13" s="188"/>
      <c r="AC13" s="188"/>
      <c r="AD13" s="188"/>
      <c r="AE13" s="188"/>
      <c r="AF13" s="188"/>
    </row>
    <row r="14" spans="1:32" s="61" customFormat="1" ht="18.75" customHeight="1" x14ac:dyDescent="0.2">
      <c r="A14" s="60"/>
      <c r="B14" s="141">
        <f t="shared" si="3"/>
        <v>7</v>
      </c>
      <c r="C14" s="210" t="s">
        <v>201</v>
      </c>
      <c r="D14" s="195"/>
      <c r="E14" s="196"/>
      <c r="F14" s="114"/>
      <c r="G14" s="196"/>
      <c r="H14" s="114"/>
      <c r="I14" s="196"/>
      <c r="J14" s="114">
        <v>32.9</v>
      </c>
      <c r="K14" s="196">
        <f>+J14/$J$30</f>
        <v>8.5729324640536161E-2</v>
      </c>
      <c r="L14" s="197">
        <f t="shared" si="2"/>
        <v>32.9</v>
      </c>
      <c r="M14" s="198">
        <f t="shared" si="0"/>
        <v>2.1379879518855223E-3</v>
      </c>
      <c r="N14" s="195">
        <v>620.15866472934738</v>
      </c>
      <c r="O14" s="198">
        <f t="shared" si="1"/>
        <v>1.1057232925051768E-3</v>
      </c>
      <c r="P14" s="194"/>
      <c r="Q14" s="62"/>
      <c r="R14" s="221"/>
      <c r="S14" s="216"/>
      <c r="T14"/>
      <c r="U14"/>
      <c r="V14"/>
      <c r="W14" s="206"/>
      <c r="X14" s="188"/>
      <c r="Y14" s="188"/>
      <c r="Z14" s="188"/>
      <c r="AA14" s="188"/>
      <c r="AB14" s="188"/>
      <c r="AC14" s="188"/>
      <c r="AD14" s="188"/>
      <c r="AE14" s="188"/>
      <c r="AF14" s="188"/>
    </row>
    <row r="15" spans="1:32" s="61" customFormat="1" ht="18.75" customHeight="1" x14ac:dyDescent="0.2">
      <c r="A15" s="60"/>
      <c r="B15" s="141">
        <f t="shared" si="3"/>
        <v>8</v>
      </c>
      <c r="C15" s="210" t="s">
        <v>157</v>
      </c>
      <c r="D15" s="195"/>
      <c r="E15" s="196"/>
      <c r="F15" s="114">
        <v>365.31</v>
      </c>
      <c r="G15" s="196">
        <f>+F15/F$30</f>
        <v>3.6195274352272926E-2</v>
      </c>
      <c r="H15" s="114">
        <v>107.61000000000001</v>
      </c>
      <c r="I15" s="196">
        <f>+H15/$H$30</f>
        <v>4.9792243126440199E-2</v>
      </c>
      <c r="J15" s="114"/>
      <c r="K15" s="196"/>
      <c r="L15" s="197">
        <f t="shared" si="2"/>
        <v>472.92</v>
      </c>
      <c r="M15" s="198">
        <f t="shared" si="0"/>
        <v>3.0732439580720406E-2</v>
      </c>
      <c r="N15" s="195">
        <v>17198.013271415861</v>
      </c>
      <c r="O15" s="198">
        <f t="shared" si="1"/>
        <v>3.0663513936900054E-2</v>
      </c>
      <c r="P15" s="194"/>
      <c r="Q15" s="62"/>
      <c r="R15" s="221"/>
      <c r="S15" s="216"/>
      <c r="T15"/>
      <c r="U15"/>
      <c r="V15"/>
      <c r="W15" s="206"/>
      <c r="X15" s="188"/>
      <c r="Y15" s="188"/>
      <c r="Z15" s="188"/>
      <c r="AA15" s="188"/>
      <c r="AB15" s="188"/>
      <c r="AC15" s="188"/>
      <c r="AD15" s="188"/>
      <c r="AE15" s="188"/>
      <c r="AF15" s="188"/>
    </row>
    <row r="16" spans="1:32" s="61" customFormat="1" ht="18.75" customHeight="1" x14ac:dyDescent="0.2">
      <c r="A16" s="60"/>
      <c r="B16" s="141">
        <f t="shared" si="3"/>
        <v>9</v>
      </c>
      <c r="C16" s="210" t="s">
        <v>142</v>
      </c>
      <c r="D16" s="195"/>
      <c r="E16" s="196"/>
      <c r="F16" s="114">
        <v>253.69</v>
      </c>
      <c r="G16" s="196">
        <f>+F16/F$30</f>
        <v>2.5135854891539015E-2</v>
      </c>
      <c r="H16" s="114"/>
      <c r="I16" s="196"/>
      <c r="J16" s="114">
        <v>194.91999999999996</v>
      </c>
      <c r="K16" s="196">
        <f>+J16/$J$30</f>
        <v>0.50791367656332242</v>
      </c>
      <c r="L16" s="197">
        <f t="shared" si="2"/>
        <v>448.60999999999996</v>
      </c>
      <c r="M16" s="198">
        <f t="shared" si="0"/>
        <v>2.9152667936029306E-2</v>
      </c>
      <c r="N16" s="195">
        <v>12664.976074520426</v>
      </c>
      <c r="O16" s="198">
        <f t="shared" si="1"/>
        <v>2.2581251929664949E-2</v>
      </c>
      <c r="P16" s="194"/>
      <c r="Q16" s="62"/>
      <c r="R16" s="221"/>
      <c r="S16" s="216"/>
      <c r="T16"/>
      <c r="U16"/>
      <c r="V16"/>
      <c r="W16" s="206"/>
      <c r="X16" s="188"/>
      <c r="Y16" s="188"/>
      <c r="Z16" s="188"/>
      <c r="AA16" s="188"/>
      <c r="AB16" s="188"/>
      <c r="AC16" s="188"/>
      <c r="AD16" s="188"/>
      <c r="AE16" s="188"/>
      <c r="AF16" s="188"/>
    </row>
    <row r="17" spans="1:32" s="61" customFormat="1" ht="18.75" customHeight="1" x14ac:dyDescent="0.2">
      <c r="A17" s="60"/>
      <c r="B17" s="141">
        <f t="shared" si="3"/>
        <v>10</v>
      </c>
      <c r="C17" s="210" t="s">
        <v>42</v>
      </c>
      <c r="D17" s="195"/>
      <c r="E17" s="196"/>
      <c r="F17" s="114">
        <v>147.91000000000003</v>
      </c>
      <c r="G17" s="196">
        <f>+F17/F$30</f>
        <v>1.4655068378759654E-2</v>
      </c>
      <c r="H17" s="114">
        <v>135.93</v>
      </c>
      <c r="I17" s="196">
        <f>+H17/$H$30</f>
        <v>6.2896195596849877E-2</v>
      </c>
      <c r="J17" s="114">
        <v>81.66</v>
      </c>
      <c r="K17" s="196">
        <f>+J17/$J$30</f>
        <v>0.21278591641781711</v>
      </c>
      <c r="L17" s="197">
        <f t="shared" si="2"/>
        <v>365.5</v>
      </c>
      <c r="M17" s="198">
        <f t="shared" si="0"/>
        <v>2.3751811441159832E-2</v>
      </c>
      <c r="N17" s="195">
        <v>618.68811864790018</v>
      </c>
      <c r="O17" s="198">
        <f t="shared" si="1"/>
        <v>1.103101355334198E-3</v>
      </c>
      <c r="P17" s="194"/>
      <c r="Q17" s="62"/>
      <c r="R17" s="221"/>
      <c r="S17" s="216"/>
      <c r="T17"/>
      <c r="U17"/>
      <c r="V17"/>
      <c r="W17" s="206"/>
      <c r="X17" s="188"/>
      <c r="Y17" s="188"/>
      <c r="Z17" s="188"/>
      <c r="AA17" s="188"/>
      <c r="AB17" s="188"/>
      <c r="AC17" s="188"/>
      <c r="AD17" s="188"/>
      <c r="AE17" s="188"/>
      <c r="AF17" s="188"/>
    </row>
    <row r="18" spans="1:32" s="61" customFormat="1" ht="18.75" customHeight="1" x14ac:dyDescent="0.2">
      <c r="A18" s="60"/>
      <c r="B18" s="141">
        <f t="shared" si="3"/>
        <v>11</v>
      </c>
      <c r="C18" s="210" t="s">
        <v>38</v>
      </c>
      <c r="D18" s="195">
        <v>1862.26</v>
      </c>
      <c r="E18" s="196">
        <f>+D18/D$30</f>
        <v>0.67703773722096994</v>
      </c>
      <c r="F18" s="114">
        <v>1921.5199999999998</v>
      </c>
      <c r="G18" s="196">
        <f>+F18/F$30</f>
        <v>0.19038609283452262</v>
      </c>
      <c r="H18" s="114">
        <v>149.07</v>
      </c>
      <c r="I18" s="196">
        <f>+H18/$H$30</f>
        <v>6.8976207442230639E-2</v>
      </c>
      <c r="J18" s="114">
        <v>4</v>
      </c>
      <c r="K18" s="196">
        <f>+J18/$J$30</f>
        <v>1.0423018193378257E-2</v>
      </c>
      <c r="L18" s="197">
        <f t="shared" si="2"/>
        <v>3936.8499999999995</v>
      </c>
      <c r="M18" s="198">
        <f t="shared" si="0"/>
        <v>0.2558339777623258</v>
      </c>
      <c r="N18" s="195">
        <v>205056.22336294779</v>
      </c>
      <c r="O18" s="198">
        <f t="shared" si="1"/>
        <v>0.3656087632743284</v>
      </c>
      <c r="P18" s="194"/>
      <c r="U18"/>
      <c r="V18"/>
      <c r="W18" s="206"/>
      <c r="Z18" s="188"/>
      <c r="AA18" s="188"/>
      <c r="AB18" s="188"/>
      <c r="AC18" s="188"/>
      <c r="AD18" s="188"/>
      <c r="AE18" s="188"/>
      <c r="AF18" s="188"/>
    </row>
    <row r="19" spans="1:32" s="61" customFormat="1" ht="18.75" customHeight="1" x14ac:dyDescent="0.2">
      <c r="A19" s="60"/>
      <c r="B19" s="141">
        <f t="shared" si="3"/>
        <v>12</v>
      </c>
      <c r="C19" s="210" t="s">
        <v>143</v>
      </c>
      <c r="D19" s="195"/>
      <c r="E19" s="196"/>
      <c r="F19" s="114"/>
      <c r="G19" s="196"/>
      <c r="H19" s="114"/>
      <c r="I19" s="196"/>
      <c r="J19" s="114">
        <v>36.286000000000001</v>
      </c>
      <c r="K19" s="196">
        <f>+J19/$J$30</f>
        <v>9.455240954123087E-2</v>
      </c>
      <c r="L19" s="197">
        <f t="shared" si="2"/>
        <v>36.286000000000001</v>
      </c>
      <c r="M19" s="198">
        <f t="shared" si="0"/>
        <v>2.3580252529519169E-3</v>
      </c>
      <c r="N19" s="195">
        <v>10296.867213515792</v>
      </c>
      <c r="O19" s="198">
        <f t="shared" si="1"/>
        <v>1.8358988699748627E-2</v>
      </c>
      <c r="P19" s="194"/>
      <c r="Q19" s="62"/>
      <c r="R19" s="221"/>
      <c r="S19" s="216"/>
      <c r="T19"/>
      <c r="U19"/>
      <c r="W19" s="206"/>
      <c r="X19" s="188"/>
      <c r="Y19" s="188"/>
      <c r="Z19" s="188"/>
      <c r="AA19" s="188"/>
      <c r="AB19" s="188"/>
      <c r="AC19" s="188"/>
      <c r="AD19" s="188"/>
      <c r="AE19" s="188"/>
      <c r="AF19" s="188"/>
    </row>
    <row r="20" spans="1:32" s="61" customFormat="1" ht="18.75" customHeight="1" x14ac:dyDescent="0.2">
      <c r="A20" s="60"/>
      <c r="B20" s="141">
        <f t="shared" si="3"/>
        <v>13</v>
      </c>
      <c r="C20" s="210" t="s">
        <v>144</v>
      </c>
      <c r="D20" s="195"/>
      <c r="E20" s="196"/>
      <c r="F20" s="114">
        <v>1.9970000000000001</v>
      </c>
      <c r="G20" s="196">
        <f t="shared" ref="G20:G30" si="4">+F20/F$30</f>
        <v>1.9786472552486665E-4</v>
      </c>
      <c r="H20" s="114"/>
      <c r="I20" s="196"/>
      <c r="J20" s="114"/>
      <c r="K20" s="196"/>
      <c r="L20" s="197">
        <f t="shared" si="2"/>
        <v>1.9970000000000001</v>
      </c>
      <c r="M20" s="198">
        <f t="shared" si="0"/>
        <v>1.297739191463644E-4</v>
      </c>
      <c r="N20" s="195">
        <v>1006.2739191646297</v>
      </c>
      <c r="O20" s="198">
        <f t="shared" si="1"/>
        <v>1.7941545838860368E-3</v>
      </c>
      <c r="P20" s="194"/>
      <c r="Q20" s="62"/>
      <c r="R20" s="221"/>
      <c r="S20" s="216"/>
      <c r="T20"/>
      <c r="U20"/>
      <c r="W20" s="206"/>
      <c r="X20" s="188"/>
      <c r="Y20" s="188"/>
      <c r="Z20" s="188"/>
      <c r="AA20" s="188"/>
      <c r="AB20" s="188"/>
      <c r="AC20" s="188"/>
      <c r="AD20" s="188"/>
      <c r="AE20" s="188"/>
      <c r="AF20" s="188"/>
    </row>
    <row r="21" spans="1:32" s="61" customFormat="1" ht="18.75" customHeight="1" x14ac:dyDescent="0.2">
      <c r="A21" s="60"/>
      <c r="B21" s="141">
        <f t="shared" si="3"/>
        <v>14</v>
      </c>
      <c r="C21" s="210" t="s">
        <v>41</v>
      </c>
      <c r="D21" s="195"/>
      <c r="E21" s="196"/>
      <c r="F21" s="114">
        <v>82.7</v>
      </c>
      <c r="G21" s="196">
        <f t="shared" si="4"/>
        <v>8.193997396548058E-3</v>
      </c>
      <c r="H21" s="114">
        <v>268.70000000000005</v>
      </c>
      <c r="I21" s="196">
        <f>+H21/$H$30</f>
        <v>0.12433022700561733</v>
      </c>
      <c r="J21" s="114"/>
      <c r="K21" s="196"/>
      <c r="L21" s="197">
        <f t="shared" si="2"/>
        <v>351.40000000000003</v>
      </c>
      <c r="M21" s="198">
        <f t="shared" si="0"/>
        <v>2.2835530890351754E-2</v>
      </c>
      <c r="N21" s="195">
        <v>4823.4987894009364</v>
      </c>
      <c r="O21" s="198">
        <f t="shared" si="1"/>
        <v>8.6001458435460056E-3</v>
      </c>
      <c r="P21" s="194"/>
      <c r="Q21" s="62"/>
      <c r="R21" s="221"/>
      <c r="S21" s="216"/>
      <c r="T21"/>
      <c r="U21"/>
      <c r="W21" s="206"/>
      <c r="X21" s="188"/>
      <c r="Y21" s="188"/>
      <c r="Z21" s="188"/>
      <c r="AA21" s="188"/>
      <c r="AB21" s="188"/>
      <c r="AC21" s="188"/>
      <c r="AD21" s="188"/>
      <c r="AE21" s="188"/>
      <c r="AF21" s="188"/>
    </row>
    <row r="22" spans="1:32" s="61" customFormat="1" ht="18.75" customHeight="1" x14ac:dyDescent="0.2">
      <c r="A22" s="60"/>
      <c r="B22" s="141">
        <f t="shared" si="3"/>
        <v>15</v>
      </c>
      <c r="C22" s="210" t="s">
        <v>40</v>
      </c>
      <c r="D22" s="195"/>
      <c r="E22" s="196"/>
      <c r="F22" s="114">
        <v>393.06299999999999</v>
      </c>
      <c r="G22" s="196">
        <f t="shared" si="4"/>
        <v>3.8945068907852105E-2</v>
      </c>
      <c r="H22" s="114"/>
      <c r="I22" s="196"/>
      <c r="J22" s="114"/>
      <c r="K22" s="196"/>
      <c r="L22" s="197">
        <f t="shared" si="2"/>
        <v>393.06299999999999</v>
      </c>
      <c r="M22" s="198">
        <f t="shared" si="0"/>
        <v>2.5542977456899062E-2</v>
      </c>
      <c r="N22" s="195">
        <v>7050.375999714056</v>
      </c>
      <c r="O22" s="198">
        <f t="shared" si="1"/>
        <v>1.2570597505407052E-2</v>
      </c>
      <c r="P22" s="194"/>
      <c r="R22" s="215"/>
      <c r="S22" s="216"/>
      <c r="U22"/>
      <c r="V22" s="207"/>
      <c r="W22" s="206"/>
      <c r="Z22" s="188"/>
      <c r="AA22" s="188"/>
      <c r="AB22" s="188"/>
      <c r="AC22" s="188"/>
      <c r="AD22" s="188"/>
      <c r="AE22" s="188"/>
      <c r="AF22" s="188"/>
    </row>
    <row r="23" spans="1:32" s="61" customFormat="1" ht="18.75" customHeight="1" x14ac:dyDescent="0.2">
      <c r="A23" s="60"/>
      <c r="B23" s="141">
        <f t="shared" si="3"/>
        <v>16</v>
      </c>
      <c r="C23" s="210" t="s">
        <v>105</v>
      </c>
      <c r="D23" s="195"/>
      <c r="E23" s="196"/>
      <c r="F23" s="114">
        <v>262.19</v>
      </c>
      <c r="G23" s="196">
        <f t="shared" si="4"/>
        <v>2.5978043257568743E-2</v>
      </c>
      <c r="H23" s="114">
        <v>130.52000000000001</v>
      </c>
      <c r="I23" s="196">
        <f>+H23/$H$30</f>
        <v>6.039293349003786E-2</v>
      </c>
      <c r="J23" s="114"/>
      <c r="K23" s="196"/>
      <c r="L23" s="197">
        <f t="shared" si="2"/>
        <v>392.71000000000004</v>
      </c>
      <c r="M23" s="198">
        <f t="shared" si="0"/>
        <v>2.5520037950910748E-2</v>
      </c>
      <c r="N23" s="195">
        <v>18224.025926653634</v>
      </c>
      <c r="O23" s="198">
        <f t="shared" si="1"/>
        <v>3.2492862063151919E-2</v>
      </c>
      <c r="P23" s="194"/>
      <c r="Q23" s="62"/>
      <c r="R23" s="221"/>
      <c r="S23" s="216"/>
      <c r="T23"/>
      <c r="U23"/>
      <c r="V23" s="207"/>
      <c r="W23" s="206"/>
      <c r="Z23" s="188"/>
      <c r="AA23" s="188"/>
      <c r="AB23" s="188"/>
      <c r="AC23" s="188"/>
      <c r="AD23" s="188"/>
      <c r="AE23" s="188"/>
      <c r="AF23" s="188"/>
    </row>
    <row r="24" spans="1:32" s="61" customFormat="1" ht="18.75" customHeight="1" x14ac:dyDescent="0.2">
      <c r="A24" s="60"/>
      <c r="B24" s="141">
        <f t="shared" si="3"/>
        <v>17</v>
      </c>
      <c r="C24" s="210" t="s">
        <v>158</v>
      </c>
      <c r="D24" s="195"/>
      <c r="E24" s="196"/>
      <c r="F24" s="114">
        <v>19.2</v>
      </c>
      <c r="G24" s="196">
        <f t="shared" si="4"/>
        <v>1.9023548973847969E-3</v>
      </c>
      <c r="H24" s="114"/>
      <c r="I24" s="196"/>
      <c r="J24" s="114"/>
      <c r="K24" s="196"/>
      <c r="L24" s="197">
        <f t="shared" si="2"/>
        <v>19.2</v>
      </c>
      <c r="M24" s="198">
        <f t="shared" si="0"/>
        <v>1.2477011755684508E-3</v>
      </c>
      <c r="N24" s="195">
        <v>1808.6785944777544</v>
      </c>
      <c r="O24" s="198">
        <f t="shared" si="1"/>
        <v>3.2248167514395418E-3</v>
      </c>
      <c r="P24" s="194"/>
      <c r="Q24" s="62"/>
      <c r="R24" s="221"/>
      <c r="S24" s="216"/>
      <c r="T24"/>
      <c r="U24"/>
      <c r="V24" s="207"/>
      <c r="W24" s="206"/>
      <c r="Z24" s="203"/>
      <c r="AA24" s="203"/>
      <c r="AB24" s="188"/>
      <c r="AC24" s="188"/>
      <c r="AD24" s="188"/>
      <c r="AE24" s="188"/>
      <c r="AF24" s="188"/>
    </row>
    <row r="25" spans="1:32" s="61" customFormat="1" ht="18.75" customHeight="1" x14ac:dyDescent="0.2">
      <c r="A25" s="60"/>
      <c r="B25" s="141">
        <f t="shared" si="3"/>
        <v>18</v>
      </c>
      <c r="C25" s="210" t="s">
        <v>73</v>
      </c>
      <c r="D25" s="195"/>
      <c r="E25" s="196"/>
      <c r="F25" s="114">
        <v>3983.4540000000002</v>
      </c>
      <c r="G25" s="196">
        <f t="shared" si="4"/>
        <v>0.39468454298995098</v>
      </c>
      <c r="H25" s="114">
        <v>1140.8</v>
      </c>
      <c r="I25" s="196">
        <f>+H25/$H$30</f>
        <v>0.52785978030520364</v>
      </c>
      <c r="J25" s="114">
        <v>34</v>
      </c>
      <c r="K25" s="196">
        <f>+J25/$J$30</f>
        <v>8.8595654643715188E-2</v>
      </c>
      <c r="L25" s="197">
        <f t="shared" si="2"/>
        <v>5158.2539999999999</v>
      </c>
      <c r="M25" s="198">
        <f t="shared" si="0"/>
        <v>0.33520622810836792</v>
      </c>
      <c r="N25" s="195">
        <v>155525.68692184114</v>
      </c>
      <c r="O25" s="198">
        <f t="shared" si="1"/>
        <v>0.27729738273897819</v>
      </c>
      <c r="P25" s="194"/>
      <c r="R25" s="221"/>
      <c r="S25" s="216"/>
      <c r="U25"/>
      <c r="V25" s="207"/>
      <c r="W25" s="206"/>
      <c r="X25" s="116"/>
      <c r="Y25" s="116"/>
      <c r="Z25" s="203"/>
      <c r="AA25" s="203"/>
      <c r="AB25" s="188"/>
      <c r="AC25" s="188"/>
      <c r="AD25" s="188"/>
      <c r="AE25" s="188"/>
      <c r="AF25" s="188"/>
    </row>
    <row r="26" spans="1:32" s="61" customFormat="1" ht="18.75" customHeight="1" x14ac:dyDescent="0.2">
      <c r="A26" s="60"/>
      <c r="B26" s="141">
        <f t="shared" si="3"/>
        <v>19</v>
      </c>
      <c r="C26" s="210" t="s">
        <v>39</v>
      </c>
      <c r="D26" s="195"/>
      <c r="E26" s="196"/>
      <c r="F26" s="114">
        <v>532.61</v>
      </c>
      <c r="G26" s="196">
        <f t="shared" si="4"/>
        <v>5.2771523015422747E-2</v>
      </c>
      <c r="H26" s="114"/>
      <c r="I26" s="196"/>
      <c r="J26" s="114"/>
      <c r="K26" s="196"/>
      <c r="L26" s="197">
        <f t="shared" si="2"/>
        <v>532.61</v>
      </c>
      <c r="M26" s="198">
        <f t="shared" si="0"/>
        <v>3.4611360579141284E-2</v>
      </c>
      <c r="N26" s="195">
        <v>16246.076779538163</v>
      </c>
      <c r="O26" s="198">
        <f t="shared" si="1"/>
        <v>2.8966241267954589E-2</v>
      </c>
      <c r="P26" s="194"/>
      <c r="R26" s="221"/>
      <c r="S26" s="216"/>
      <c r="U26"/>
      <c r="V26" s="207"/>
      <c r="W26" s="206"/>
      <c r="X26" s="116"/>
      <c r="Y26" s="116"/>
      <c r="Z26" s="203"/>
      <c r="AA26" s="203"/>
      <c r="AB26" s="188"/>
      <c r="AC26" s="188"/>
      <c r="AD26" s="188"/>
      <c r="AE26" s="188"/>
      <c r="AF26" s="188"/>
    </row>
    <row r="27" spans="1:32" s="61" customFormat="1" ht="18.75" customHeight="1" x14ac:dyDescent="0.2">
      <c r="A27" s="60"/>
      <c r="B27" s="141">
        <v>20</v>
      </c>
      <c r="C27" s="210" t="s">
        <v>159</v>
      </c>
      <c r="D27" s="195"/>
      <c r="E27" s="196"/>
      <c r="F27" s="114">
        <v>110.61</v>
      </c>
      <c r="G27" s="196">
        <f t="shared" si="4"/>
        <v>1.0959347666652729E-2</v>
      </c>
      <c r="H27" s="114">
        <v>40.839999999999996</v>
      </c>
      <c r="I27" s="196">
        <f>+H27/$H$30</f>
        <v>1.8897084000407186E-2</v>
      </c>
      <c r="J27" s="114"/>
      <c r="K27" s="196"/>
      <c r="L27" s="197">
        <f t="shared" ref="L27:L28" si="5">+F27+H27+D27+J27</f>
        <v>151.44999999999999</v>
      </c>
      <c r="M27" s="198">
        <f t="shared" ref="M27:M28" si="6">+L27/L$30</f>
        <v>9.8418928666584304E-3</v>
      </c>
      <c r="N27" s="195">
        <v>6020.8916357116386</v>
      </c>
      <c r="O27" s="198">
        <f t="shared" ref="O27:O28" si="7">+N27/N$30</f>
        <v>1.0735059432188091E-2</v>
      </c>
      <c r="P27" s="194"/>
      <c r="R27" s="221"/>
      <c r="S27" s="216"/>
      <c r="U27"/>
      <c r="V27" s="207"/>
      <c r="W27" s="206"/>
      <c r="X27" s="116"/>
      <c r="Y27" s="116"/>
      <c r="Z27" s="203"/>
      <c r="AA27" s="203"/>
      <c r="AB27" s="188"/>
      <c r="AC27" s="188"/>
      <c r="AD27" s="188"/>
      <c r="AE27" s="188"/>
      <c r="AF27" s="188"/>
    </row>
    <row r="28" spans="1:32" s="61" customFormat="1" ht="18.75" customHeight="1" x14ac:dyDescent="0.2">
      <c r="A28" s="60"/>
      <c r="B28" s="141">
        <v>21</v>
      </c>
      <c r="C28" s="210" t="s">
        <v>202</v>
      </c>
      <c r="D28" s="195"/>
      <c r="E28" s="196"/>
      <c r="F28" s="114">
        <v>128.69999999999999</v>
      </c>
      <c r="G28" s="196">
        <f t="shared" si="4"/>
        <v>1.2751722671532465E-2</v>
      </c>
      <c r="H28" s="114"/>
      <c r="I28" s="196"/>
      <c r="J28" s="114"/>
      <c r="K28" s="196"/>
      <c r="L28" s="197">
        <f t="shared" si="5"/>
        <v>128.69999999999999</v>
      </c>
      <c r="M28" s="198">
        <f t="shared" si="6"/>
        <v>8.3634969424822708E-3</v>
      </c>
      <c r="N28" s="195">
        <v>1226.7161589788063</v>
      </c>
      <c r="O28" s="198">
        <f t="shared" si="7"/>
        <v>2.1871961280542939E-3</v>
      </c>
      <c r="P28" s="194"/>
      <c r="R28" s="221"/>
      <c r="S28" s="216"/>
      <c r="U28"/>
      <c r="V28" s="207"/>
      <c r="W28" s="206"/>
      <c r="X28" s="116"/>
      <c r="Y28" s="116"/>
      <c r="Z28" s="203"/>
      <c r="AA28" s="203"/>
      <c r="AB28" s="188"/>
      <c r="AC28" s="188"/>
      <c r="AD28" s="188"/>
      <c r="AE28" s="188"/>
      <c r="AF28" s="188"/>
    </row>
    <row r="29" spans="1:32" s="61" customFormat="1" ht="18.75" customHeight="1" thickBot="1" x14ac:dyDescent="0.25">
      <c r="A29" s="60"/>
      <c r="B29" s="141">
        <v>22</v>
      </c>
      <c r="C29" s="209" t="s">
        <v>203</v>
      </c>
      <c r="D29" s="195"/>
      <c r="E29" s="196"/>
      <c r="F29" s="114">
        <v>402.8</v>
      </c>
      <c r="G29" s="196">
        <f t="shared" si="4"/>
        <v>3.9909820451385219E-2</v>
      </c>
      <c r="H29" s="114">
        <v>3.24</v>
      </c>
      <c r="I29" s="196">
        <f>+H29/$H$30</f>
        <v>1.4991810029705995E-3</v>
      </c>
      <c r="J29" s="114"/>
      <c r="K29" s="196"/>
      <c r="L29" s="197">
        <f t="shared" si="2"/>
        <v>406.04</v>
      </c>
      <c r="M29" s="198">
        <f>+L29/L$30</f>
        <v>2.6386280485823636E-2</v>
      </c>
      <c r="N29" s="195">
        <v>6883.7995364205426</v>
      </c>
      <c r="O29" s="198">
        <f>+N29/N$30</f>
        <v>1.2273596937774647E-2</v>
      </c>
      <c r="P29" s="194"/>
      <c r="Q29" s="62"/>
      <c r="R29" s="221"/>
      <c r="S29" s="216"/>
      <c r="T29"/>
      <c r="U29"/>
      <c r="W29" s="206"/>
      <c r="X29" s="116"/>
      <c r="Y29" s="116"/>
      <c r="Z29" s="203"/>
      <c r="AA29" s="203"/>
      <c r="AB29" s="188"/>
      <c r="AC29" s="188"/>
      <c r="AD29" s="188"/>
      <c r="AE29" s="188"/>
      <c r="AF29" s="188"/>
    </row>
    <row r="30" spans="1:32" s="61" customFormat="1" ht="18.75" customHeight="1" thickTop="1" thickBot="1" x14ac:dyDescent="0.25">
      <c r="A30" s="60"/>
      <c r="B30" s="166"/>
      <c r="C30" s="211" t="s">
        <v>2</v>
      </c>
      <c r="D30" s="212">
        <f>SUM(D8:D29)</f>
        <v>2750.6</v>
      </c>
      <c r="E30" s="202">
        <f>+D30/D$30</f>
        <v>1</v>
      </c>
      <c r="F30" s="214">
        <f>SUM(F8:F29)</f>
        <v>10092.754000000001</v>
      </c>
      <c r="G30" s="202">
        <f t="shared" si="4"/>
        <v>1</v>
      </c>
      <c r="H30" s="199">
        <f>SUM(H8:H29)</f>
        <v>2161.1799999999998</v>
      </c>
      <c r="I30" s="202">
        <f>+H30/H$30</f>
        <v>1</v>
      </c>
      <c r="J30" s="199">
        <f>SUM(J8:J29)</f>
        <v>383.76599999999996</v>
      </c>
      <c r="K30" s="202">
        <f>+J30/J$30</f>
        <v>1</v>
      </c>
      <c r="L30" s="200">
        <f>SUM(L8:L29)</f>
        <v>15388.300000000007</v>
      </c>
      <c r="M30" s="202">
        <f>+L30/L$30</f>
        <v>1</v>
      </c>
      <c r="N30" s="201">
        <f>SUM(N8:N29)</f>
        <v>560862.44084113289</v>
      </c>
      <c r="O30" s="202">
        <f>+N30/N$30</f>
        <v>1</v>
      </c>
      <c r="P30" s="194"/>
      <c r="R30" s="292"/>
      <c r="S30" s="292"/>
      <c r="T30" s="292"/>
      <c r="U30" s="239"/>
      <c r="V30" s="292"/>
      <c r="W30" s="292"/>
      <c r="X30" s="240"/>
      <c r="Y30" s="240"/>
      <c r="Z30" s="293"/>
      <c r="AA30" s="293"/>
      <c r="AB30" s="293"/>
      <c r="AC30" s="188"/>
      <c r="AD30" s="188"/>
      <c r="AE30" s="188"/>
      <c r="AF30" s="188"/>
    </row>
    <row r="31" spans="1:32" s="61" customFormat="1" ht="18.75" customHeight="1" x14ac:dyDescent="0.2">
      <c r="A31" s="60"/>
      <c r="B31" s="290" t="s">
        <v>172</v>
      </c>
      <c r="C31" s="106"/>
      <c r="D31" s="289"/>
      <c r="E31" s="194"/>
      <c r="F31" s="289"/>
      <c r="G31" s="194"/>
      <c r="H31" s="289"/>
      <c r="I31" s="194"/>
      <c r="J31" s="194"/>
      <c r="K31" s="194"/>
      <c r="L31" s="109"/>
      <c r="M31" s="194"/>
      <c r="N31" s="109"/>
      <c r="O31" s="194"/>
      <c r="P31" s="194"/>
      <c r="R31" s="279"/>
      <c r="S31" s="280"/>
      <c r="T31" s="292"/>
      <c r="U31" s="239"/>
      <c r="V31" s="294"/>
      <c r="W31" s="293"/>
      <c r="X31" s="240"/>
      <c r="Y31" s="240"/>
      <c r="Z31" s="293"/>
      <c r="AA31" s="293"/>
      <c r="AB31" s="293"/>
      <c r="AC31" s="188"/>
      <c r="AD31" s="188"/>
      <c r="AE31" s="188"/>
      <c r="AF31" s="188"/>
    </row>
    <row r="32" spans="1:32" s="61" customFormat="1" ht="18.75" customHeight="1" x14ac:dyDescent="0.2">
      <c r="A32" s="204"/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R32" s="240"/>
      <c r="S32" s="240"/>
      <c r="T32" s="240"/>
      <c r="U32" s="240"/>
      <c r="V32" s="240"/>
      <c r="W32" s="240"/>
      <c r="X32" s="240"/>
      <c r="Y32" s="240"/>
      <c r="Z32" s="240"/>
      <c r="AA32" s="240"/>
      <c r="AB32" s="292"/>
    </row>
    <row r="33" spans="1:28" s="61" customFormat="1" ht="18.75" customHeight="1" x14ac:dyDescent="0.2">
      <c r="A33" s="60"/>
      <c r="B33" s="60"/>
      <c r="C33" s="60"/>
      <c r="D33" s="205"/>
      <c r="E33" s="205"/>
      <c r="F33" s="60"/>
      <c r="G33" s="60"/>
      <c r="H33" s="60"/>
      <c r="I33" s="60"/>
      <c r="J33" s="60"/>
      <c r="K33" s="60"/>
      <c r="L33" s="60"/>
      <c r="M33" s="60"/>
      <c r="N33" s="92"/>
      <c r="O33" s="60"/>
      <c r="P33" s="60"/>
      <c r="R33" s="240"/>
      <c r="S33" s="240"/>
      <c r="T33" s="240"/>
      <c r="U33" s="240"/>
      <c r="V33" s="240"/>
      <c r="W33" s="295" t="s">
        <v>69</v>
      </c>
      <c r="X33" s="295" t="s">
        <v>35</v>
      </c>
      <c r="Y33" s="295" t="s">
        <v>36</v>
      </c>
      <c r="Z33" s="296"/>
      <c r="AA33" s="240"/>
      <c r="AB33" s="292"/>
    </row>
    <row r="34" spans="1:28" x14ac:dyDescent="0.2">
      <c r="A34" s="12"/>
      <c r="B34" s="12"/>
      <c r="C34" s="12"/>
      <c r="D34" s="31"/>
      <c r="E34" s="31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R34" s="252"/>
      <c r="S34" s="252" t="s">
        <v>7</v>
      </c>
      <c r="T34" s="253">
        <v>0</v>
      </c>
      <c r="U34" s="297">
        <f>T34/T36</f>
        <v>0</v>
      </c>
      <c r="V34" s="252"/>
      <c r="W34" s="298">
        <f>+W35/Z35</f>
        <v>0.18331792243597833</v>
      </c>
      <c r="X34" s="298">
        <f>+X35/Z35</f>
        <v>0.67264694791587665</v>
      </c>
      <c r="Y34" s="298">
        <f>+Y35/Z35</f>
        <v>0.14403512964814499</v>
      </c>
      <c r="Z34" s="297"/>
      <c r="AA34" s="252"/>
      <c r="AB34" s="239"/>
    </row>
    <row r="35" spans="1:28" x14ac:dyDescent="0.2">
      <c r="A35" s="12"/>
      <c r="B35" s="12"/>
      <c r="C35" s="12"/>
      <c r="D35" s="31"/>
      <c r="E35" s="3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R35" s="252"/>
      <c r="S35" s="252" t="s">
        <v>9</v>
      </c>
      <c r="T35" s="253">
        <f>L30</f>
        <v>15388.300000000007</v>
      </c>
      <c r="U35" s="297">
        <f>T35/T36</f>
        <v>1</v>
      </c>
      <c r="V35" s="252" t="s">
        <v>43</v>
      </c>
      <c r="W35" s="299">
        <f>D30</f>
        <v>2750.6</v>
      </c>
      <c r="X35" s="299">
        <f>F30</f>
        <v>10092.754000000001</v>
      </c>
      <c r="Y35" s="299">
        <f>+H30</f>
        <v>2161.1799999999998</v>
      </c>
      <c r="Z35" s="253">
        <f>SUM(W35:Y35)</f>
        <v>15004.534000000001</v>
      </c>
      <c r="AA35" s="252"/>
      <c r="AB35" s="239"/>
    </row>
    <row r="36" spans="1:28" x14ac:dyDescent="0.2">
      <c r="A36" s="12"/>
      <c r="B36" s="12"/>
      <c r="C36" s="12"/>
      <c r="D36" s="31"/>
      <c r="E36" s="3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R36" s="252"/>
      <c r="S36" s="252"/>
      <c r="T36" s="252">
        <f>SUM(T34:T35)</f>
        <v>15388.300000000007</v>
      </c>
      <c r="U36" s="252"/>
      <c r="V36" s="252"/>
      <c r="W36" s="252"/>
      <c r="X36" s="252"/>
      <c r="Y36" s="252"/>
      <c r="Z36" s="252"/>
      <c r="AA36" s="252"/>
      <c r="AB36" s="239"/>
    </row>
    <row r="37" spans="1:28" x14ac:dyDescent="0.2">
      <c r="A37" s="12"/>
      <c r="B37" s="12"/>
      <c r="C37" s="12"/>
      <c r="D37" s="31"/>
      <c r="E37" s="3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39"/>
    </row>
    <row r="38" spans="1:28" x14ac:dyDescent="0.2">
      <c r="A38" s="12"/>
      <c r="B38" s="12"/>
      <c r="C38" s="12"/>
      <c r="D38" s="31"/>
      <c r="E38" s="31"/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R38" s="252"/>
      <c r="S38" s="252"/>
      <c r="T38" s="252"/>
      <c r="U38" s="252"/>
      <c r="V38" s="252"/>
      <c r="W38" s="252"/>
      <c r="X38" s="252"/>
      <c r="Y38" s="252"/>
      <c r="Z38" s="252"/>
      <c r="AA38" s="252"/>
      <c r="AB38" s="239"/>
    </row>
    <row r="39" spans="1:28" x14ac:dyDescent="0.2">
      <c r="A39" s="12"/>
      <c r="B39" s="12"/>
      <c r="C39" s="12"/>
      <c r="D39" s="31"/>
      <c r="E39" s="31"/>
      <c r="F39" s="12"/>
      <c r="G39" s="12"/>
      <c r="H39" s="12"/>
      <c r="I39" s="12"/>
      <c r="J39" s="12"/>
      <c r="K39" s="12"/>
      <c r="L39" s="12"/>
      <c r="M39" s="12"/>
      <c r="N39" s="12"/>
      <c r="O39" s="12"/>
      <c r="P39" s="12"/>
      <c r="R39" s="252"/>
      <c r="S39" s="252"/>
      <c r="T39" s="253"/>
      <c r="U39" s="297"/>
      <c r="V39" s="252"/>
      <c r="W39" s="253"/>
      <c r="X39" s="253"/>
      <c r="Y39" s="297"/>
      <c r="Z39" s="252"/>
      <c r="AA39" s="252"/>
      <c r="AB39" s="239"/>
    </row>
    <row r="40" spans="1:28" x14ac:dyDescent="0.2">
      <c r="A40" s="12"/>
      <c r="B40" s="12"/>
      <c r="C40" s="12"/>
      <c r="D40" s="31"/>
      <c r="E40" s="31"/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R40" s="252"/>
      <c r="S40" s="252"/>
      <c r="T40" s="253"/>
      <c r="U40" s="297"/>
      <c r="V40" s="252"/>
      <c r="W40" s="253"/>
      <c r="X40" s="253"/>
      <c r="Y40" s="297"/>
      <c r="Z40" s="252"/>
      <c r="AA40" s="252"/>
      <c r="AB40" s="239"/>
    </row>
    <row r="41" spans="1:28" x14ac:dyDescent="0.2">
      <c r="A41" s="12"/>
      <c r="B41" s="12"/>
      <c r="C41" s="12"/>
      <c r="D41" s="31"/>
      <c r="E41" s="31"/>
      <c r="F41" s="12"/>
      <c r="G41" s="12"/>
      <c r="H41" s="12"/>
      <c r="I41" s="12"/>
      <c r="J41" s="12"/>
      <c r="K41" s="12"/>
      <c r="L41" s="12"/>
      <c r="M41" s="12"/>
      <c r="N41" s="12"/>
      <c r="O41" s="12"/>
      <c r="P41" s="12"/>
      <c r="R41" s="252"/>
      <c r="S41" s="252"/>
      <c r="T41" s="253"/>
      <c r="U41" s="297"/>
      <c r="V41" s="252"/>
      <c r="W41" s="253"/>
      <c r="X41" s="253"/>
      <c r="Y41" s="252"/>
      <c r="Z41" s="252"/>
      <c r="AA41" s="252"/>
      <c r="AB41" s="239"/>
    </row>
    <row r="42" spans="1:28" x14ac:dyDescent="0.2">
      <c r="A42" s="12"/>
      <c r="B42" s="12"/>
      <c r="C42" s="12"/>
      <c r="D42" s="31"/>
      <c r="E42" s="31"/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R42" s="252"/>
      <c r="S42" s="252"/>
      <c r="T42" s="300"/>
      <c r="U42" s="252"/>
      <c r="V42" s="252"/>
      <c r="W42" s="252"/>
      <c r="X42" s="252"/>
      <c r="Y42" s="252"/>
      <c r="Z42" s="252"/>
      <c r="AA42" s="252"/>
      <c r="AB42" s="239"/>
    </row>
    <row r="43" spans="1:28" x14ac:dyDescent="0.2">
      <c r="A43" s="12"/>
      <c r="B43" s="12"/>
      <c r="C43" s="12"/>
      <c r="D43" s="31"/>
      <c r="E43" s="31"/>
      <c r="F43" s="12"/>
      <c r="G43" s="12"/>
      <c r="H43" s="12"/>
      <c r="I43" s="12"/>
      <c r="J43" s="12"/>
      <c r="K43" s="12"/>
      <c r="L43" s="12"/>
      <c r="M43" s="12"/>
      <c r="N43" s="12"/>
      <c r="O43" s="12"/>
      <c r="P43" s="12"/>
      <c r="R43" s="252"/>
      <c r="S43" s="252"/>
      <c r="T43" s="300"/>
      <c r="U43" s="252"/>
      <c r="V43" s="252"/>
      <c r="W43" s="252"/>
      <c r="X43" s="252"/>
      <c r="Y43" s="252"/>
      <c r="Z43" s="252"/>
      <c r="AA43" s="252"/>
      <c r="AB43" s="239"/>
    </row>
    <row r="44" spans="1:28" x14ac:dyDescent="0.2">
      <c r="A44" s="12"/>
      <c r="B44" s="12"/>
      <c r="C44" s="12"/>
      <c r="D44" s="31"/>
      <c r="E44" s="31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R44" s="40"/>
      <c r="S44" s="40"/>
      <c r="T44" s="43"/>
      <c r="U44" s="41"/>
      <c r="V44" s="40"/>
      <c r="W44" s="40"/>
      <c r="X44" s="40"/>
      <c r="Y44" s="40"/>
      <c r="Z44" s="40"/>
      <c r="AA44" s="40"/>
    </row>
    <row r="45" spans="1:28" x14ac:dyDescent="0.2">
      <c r="A45" s="12"/>
      <c r="B45" s="12"/>
      <c r="C45" s="12"/>
      <c r="D45" s="31"/>
      <c r="E45" s="31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R45" s="40"/>
      <c r="S45" s="40"/>
      <c r="T45" s="43"/>
      <c r="U45" s="41"/>
      <c r="V45" s="40"/>
      <c r="W45" s="40"/>
      <c r="X45" s="40"/>
      <c r="Y45" s="40"/>
      <c r="Z45" s="40"/>
      <c r="AA45" s="40"/>
    </row>
    <row r="46" spans="1:28" x14ac:dyDescent="0.2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R46" s="40"/>
      <c r="S46" s="40"/>
      <c r="T46" s="43"/>
      <c r="U46" s="41"/>
      <c r="V46" s="40"/>
      <c r="W46" s="40"/>
      <c r="X46" s="40"/>
      <c r="Y46" s="40"/>
      <c r="Z46" s="40"/>
      <c r="AA46" s="40"/>
    </row>
    <row r="47" spans="1:28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  <c r="R47" s="40"/>
      <c r="S47" s="40"/>
      <c r="T47" s="43"/>
      <c r="U47" s="41"/>
      <c r="V47" s="40"/>
      <c r="W47" s="40"/>
      <c r="X47" s="40"/>
      <c r="Y47" s="40"/>
      <c r="Z47" s="40"/>
      <c r="AA47" s="40"/>
    </row>
    <row r="48" spans="1:28" x14ac:dyDescent="0.2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R48" s="40"/>
      <c r="S48" s="40"/>
      <c r="T48" s="43"/>
      <c r="U48" s="41"/>
      <c r="V48" s="40"/>
      <c r="W48" s="40"/>
      <c r="X48" s="40"/>
      <c r="Y48" s="40"/>
      <c r="Z48" s="40"/>
      <c r="AA48" s="40"/>
    </row>
    <row r="49" spans="1:28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R49" s="40"/>
      <c r="S49" s="40"/>
      <c r="T49" s="43"/>
      <c r="U49" s="41"/>
      <c r="V49" s="40"/>
      <c r="W49" s="40"/>
      <c r="X49" s="40"/>
      <c r="Y49" s="40"/>
      <c r="Z49" s="40"/>
      <c r="AA49" s="40"/>
    </row>
    <row r="50" spans="1:28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R50" s="40"/>
      <c r="S50" s="40"/>
      <c r="T50" s="43"/>
      <c r="U50" s="41"/>
      <c r="V50" s="40"/>
      <c r="W50" s="40"/>
      <c r="X50" s="40"/>
      <c r="Y50" s="40"/>
      <c r="Z50" s="40"/>
      <c r="AA50" s="40"/>
    </row>
    <row r="51" spans="1:28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R51" s="40"/>
      <c r="S51" s="40"/>
      <c r="T51" s="43"/>
      <c r="U51" s="41"/>
      <c r="V51" s="40"/>
      <c r="W51" s="40"/>
      <c r="X51" s="40"/>
      <c r="Y51" s="40"/>
      <c r="Z51" s="40"/>
      <c r="AA51" s="40"/>
    </row>
    <row r="52" spans="1:28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R52" s="40"/>
      <c r="S52" s="40"/>
      <c r="T52" s="43"/>
      <c r="U52" s="41"/>
      <c r="V52" s="40"/>
      <c r="W52" s="40"/>
      <c r="X52" s="40"/>
      <c r="Y52" s="40"/>
      <c r="Z52" s="40"/>
      <c r="AA52" s="40"/>
    </row>
    <row r="53" spans="1:28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R53" s="40"/>
      <c r="S53" s="40"/>
      <c r="T53" s="43"/>
      <c r="U53" s="41"/>
      <c r="V53" s="40"/>
      <c r="W53" s="40"/>
      <c r="X53" s="40"/>
      <c r="Y53" s="40"/>
      <c r="Z53" s="40"/>
      <c r="AA53" s="40"/>
    </row>
    <row r="54" spans="1:28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R54" s="40"/>
      <c r="S54" s="40"/>
      <c r="T54" s="43"/>
      <c r="U54" s="41"/>
      <c r="V54" s="40"/>
      <c r="W54" s="40"/>
      <c r="X54" s="40"/>
      <c r="Y54" s="40"/>
      <c r="Z54" s="40"/>
      <c r="AA54" s="40"/>
    </row>
    <row r="55" spans="1:28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R55" s="40"/>
      <c r="S55" s="40"/>
      <c r="T55" s="43"/>
      <c r="U55" s="41"/>
      <c r="V55" s="40"/>
      <c r="W55" s="40"/>
      <c r="X55" s="40"/>
      <c r="Y55" s="40"/>
      <c r="Z55" s="40"/>
      <c r="AA55" s="40"/>
    </row>
    <row r="56" spans="1:28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R56" s="40"/>
      <c r="S56" s="40"/>
      <c r="T56" s="42"/>
      <c r="U56" s="41"/>
      <c r="V56" s="40"/>
      <c r="W56" s="40"/>
      <c r="X56" s="40"/>
      <c r="Y56" s="40"/>
      <c r="Z56" s="40"/>
      <c r="AA56" s="40"/>
    </row>
    <row r="57" spans="1:28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R57" s="40"/>
      <c r="S57" s="40"/>
      <c r="T57" s="40"/>
      <c r="U57" s="40"/>
      <c r="V57" s="40"/>
      <c r="W57" s="40"/>
      <c r="X57" s="40"/>
      <c r="Y57" s="40"/>
      <c r="Z57" s="40"/>
      <c r="AA57" s="40"/>
    </row>
    <row r="58" spans="1:28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Q58" s="267"/>
      <c r="R58" s="267"/>
      <c r="S58" s="267"/>
      <c r="T58" s="272"/>
      <c r="U58" s="267"/>
      <c r="V58" s="267"/>
      <c r="W58" s="267"/>
      <c r="X58" s="267"/>
      <c r="Y58" s="267"/>
      <c r="Z58" s="40"/>
      <c r="AA58" s="40"/>
    </row>
    <row r="59" spans="1:28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Q59" s="267"/>
      <c r="R59" s="267"/>
      <c r="S59" s="267"/>
      <c r="T59" s="267"/>
      <c r="U59" s="267"/>
      <c r="V59" s="267"/>
      <c r="W59" s="267"/>
      <c r="X59" s="267"/>
      <c r="Y59" s="267"/>
      <c r="Z59" s="40"/>
      <c r="AA59" s="40"/>
    </row>
    <row r="60" spans="1:28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267"/>
      <c r="R60" s="267"/>
      <c r="S60" s="267"/>
      <c r="T60" s="267"/>
      <c r="U60" s="267"/>
      <c r="V60" s="267"/>
      <c r="W60" s="267"/>
      <c r="X60" s="267"/>
      <c r="Y60" s="267"/>
      <c r="Z60" s="40"/>
      <c r="AA60" s="40"/>
    </row>
    <row r="61" spans="1:28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267"/>
      <c r="R61" s="267"/>
      <c r="S61" s="267"/>
      <c r="T61" s="267"/>
      <c r="U61" s="267"/>
      <c r="V61" s="267"/>
      <c r="W61" s="267"/>
      <c r="X61" s="267"/>
      <c r="Y61" s="267"/>
      <c r="Z61" s="40"/>
      <c r="AA61" s="40"/>
    </row>
    <row r="62" spans="1:28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267"/>
      <c r="R62" s="267" t="s">
        <v>102</v>
      </c>
      <c r="S62" s="267" t="s">
        <v>103</v>
      </c>
      <c r="T62" s="267"/>
      <c r="U62" s="267"/>
      <c r="V62" s="267"/>
      <c r="W62" s="267"/>
      <c r="X62" s="267"/>
      <c r="Y62" s="267"/>
      <c r="Z62" s="40"/>
      <c r="AA62" s="40"/>
    </row>
    <row r="63" spans="1:28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267"/>
      <c r="R63" s="267" t="s">
        <v>73</v>
      </c>
      <c r="S63" s="267" t="s">
        <v>70</v>
      </c>
      <c r="T63" s="273">
        <f>+W63/SUM($W$63:$W$84)</f>
        <v>0.33520622810836803</v>
      </c>
      <c r="U63" s="291"/>
      <c r="V63" s="267" t="s">
        <v>73</v>
      </c>
      <c r="W63" s="267">
        <v>5158.2539999999999</v>
      </c>
      <c r="X63" s="273">
        <f>+W63/$W$85</f>
        <v>0.33520622810836803</v>
      </c>
      <c r="Y63" s="267"/>
      <c r="Z63" t="s">
        <v>73</v>
      </c>
      <c r="AA63">
        <v>5158.2539999999999</v>
      </c>
      <c r="AB63" t="s">
        <v>70</v>
      </c>
    </row>
    <row r="64" spans="1:28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267"/>
      <c r="R64" s="267" t="s">
        <v>38</v>
      </c>
      <c r="S64" s="267" t="s">
        <v>210</v>
      </c>
      <c r="T64" s="273">
        <f t="shared" ref="T64:T72" si="8">+W64/SUM($W$63:$W$84)</f>
        <v>0.25583397776232586</v>
      </c>
      <c r="U64" s="291"/>
      <c r="V64" s="267" t="s">
        <v>38</v>
      </c>
      <c r="W64" s="267">
        <v>3936.8499999999995</v>
      </c>
      <c r="X64" s="273">
        <f t="shared" ref="X64:X71" si="9">+W64/$W$85</f>
        <v>0.25583397776232586</v>
      </c>
      <c r="Y64" s="267"/>
      <c r="Z64" s="40" t="s">
        <v>38</v>
      </c>
      <c r="AA64" s="40">
        <v>3936.8499999999995</v>
      </c>
      <c r="AB64" t="s">
        <v>210</v>
      </c>
    </row>
    <row r="65" spans="1:28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267"/>
      <c r="R65" s="267" t="s">
        <v>167</v>
      </c>
      <c r="S65" s="267" t="s">
        <v>104</v>
      </c>
      <c r="T65" s="273">
        <f t="shared" si="8"/>
        <v>6.6234736780541051E-2</v>
      </c>
      <c r="U65" s="291"/>
      <c r="V65" s="267" t="s">
        <v>167</v>
      </c>
      <c r="W65" s="267">
        <v>1019.24</v>
      </c>
      <c r="X65" s="273">
        <f t="shared" si="9"/>
        <v>6.6234736780541051E-2</v>
      </c>
      <c r="Y65" s="267"/>
      <c r="Z65" s="40" t="s">
        <v>167</v>
      </c>
      <c r="AA65" s="40">
        <v>1019.24</v>
      </c>
      <c r="AB65" t="s">
        <v>104</v>
      </c>
    </row>
    <row r="66" spans="1:28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267"/>
      <c r="R66" s="267" t="s">
        <v>199</v>
      </c>
      <c r="S66" s="267" t="s">
        <v>204</v>
      </c>
      <c r="T66" s="273">
        <f t="shared" si="8"/>
        <v>6.1600046788794084E-2</v>
      </c>
      <c r="U66" s="291"/>
      <c r="V66" s="267" t="s">
        <v>199</v>
      </c>
      <c r="W66" s="267">
        <v>947.92000000000007</v>
      </c>
      <c r="X66" s="273">
        <f t="shared" si="9"/>
        <v>6.1600046788794084E-2</v>
      </c>
      <c r="Y66" s="267"/>
      <c r="Z66" s="40" t="s">
        <v>199</v>
      </c>
      <c r="AA66" s="40">
        <v>947.92000000000007</v>
      </c>
      <c r="AB66" t="s">
        <v>204</v>
      </c>
    </row>
    <row r="67" spans="1:28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Q67" s="267"/>
      <c r="R67" s="267" t="s">
        <v>39</v>
      </c>
      <c r="S67" s="267" t="s">
        <v>44</v>
      </c>
      <c r="T67" s="273">
        <f t="shared" si="8"/>
        <v>3.4611360579141291E-2</v>
      </c>
      <c r="U67" s="291"/>
      <c r="V67" s="267" t="s">
        <v>39</v>
      </c>
      <c r="W67" s="267">
        <v>532.61</v>
      </c>
      <c r="X67" s="273">
        <f t="shared" si="9"/>
        <v>3.4611360579141291E-2</v>
      </c>
      <c r="Y67" s="267"/>
      <c r="Z67" t="s">
        <v>39</v>
      </c>
      <c r="AA67">
        <v>532.61</v>
      </c>
      <c r="AB67" t="s">
        <v>44</v>
      </c>
    </row>
    <row r="68" spans="1:28" x14ac:dyDescent="0.2">
      <c r="A68" s="12"/>
      <c r="B68" s="12"/>
      <c r="C68" s="27"/>
      <c r="D68" s="27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267"/>
      <c r="R68" s="267" t="s">
        <v>157</v>
      </c>
      <c r="S68" s="267" t="s">
        <v>161</v>
      </c>
      <c r="T68" s="273">
        <f t="shared" si="8"/>
        <v>3.0732439580720416E-2</v>
      </c>
      <c r="U68" s="291"/>
      <c r="V68" s="267" t="s">
        <v>157</v>
      </c>
      <c r="W68" s="267">
        <v>472.92</v>
      </c>
      <c r="X68" s="273">
        <f t="shared" si="9"/>
        <v>3.0732439580720416E-2</v>
      </c>
      <c r="Y68" s="267"/>
      <c r="Z68" s="40" t="s">
        <v>157</v>
      </c>
      <c r="AA68" s="40">
        <v>472.92</v>
      </c>
      <c r="AB68" t="s">
        <v>161</v>
      </c>
    </row>
    <row r="69" spans="1:28" x14ac:dyDescent="0.2">
      <c r="A69" s="12"/>
      <c r="B69" s="12"/>
      <c r="C69" s="27"/>
      <c r="D69" s="27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  <c r="Q69" s="267"/>
      <c r="R69" s="267" t="s">
        <v>142</v>
      </c>
      <c r="S69" s="267" t="s">
        <v>168</v>
      </c>
      <c r="T69" s="273">
        <f t="shared" si="8"/>
        <v>2.9152667936029317E-2</v>
      </c>
      <c r="U69" s="291"/>
      <c r="V69" s="267" t="s">
        <v>142</v>
      </c>
      <c r="W69" s="267">
        <v>448.60999999999996</v>
      </c>
      <c r="X69" s="273">
        <f t="shared" si="9"/>
        <v>2.9152667936029317E-2</v>
      </c>
      <c r="Y69" s="267"/>
      <c r="Z69" s="40" t="s">
        <v>142</v>
      </c>
      <c r="AA69" s="40">
        <v>448.60999999999996</v>
      </c>
      <c r="AB69" t="s">
        <v>168</v>
      </c>
    </row>
    <row r="70" spans="1:28" x14ac:dyDescent="0.2">
      <c r="A70" s="12"/>
      <c r="B70" s="12"/>
      <c r="C70" s="12"/>
      <c r="D70" s="12"/>
      <c r="E70" s="27"/>
      <c r="F70" s="28"/>
      <c r="G70" s="12"/>
      <c r="H70" s="12"/>
      <c r="I70" s="12"/>
      <c r="J70" s="12"/>
      <c r="K70" s="12"/>
      <c r="L70" s="28"/>
      <c r="M70" s="12"/>
      <c r="N70" s="12"/>
      <c r="O70" s="12"/>
      <c r="P70" s="12"/>
      <c r="Q70" s="267"/>
      <c r="R70" s="267" t="s">
        <v>203</v>
      </c>
      <c r="S70" s="267" t="s">
        <v>75</v>
      </c>
      <c r="T70" s="273">
        <f t="shared" si="8"/>
        <v>2.6386280485823643E-2</v>
      </c>
      <c r="U70" s="291"/>
      <c r="V70" s="267" t="s">
        <v>203</v>
      </c>
      <c r="W70" s="267">
        <v>406.04</v>
      </c>
      <c r="X70" s="273">
        <f t="shared" si="9"/>
        <v>2.6386280485823643E-2</v>
      </c>
      <c r="Y70" s="267"/>
      <c r="Z70" t="s">
        <v>203</v>
      </c>
      <c r="AA70">
        <v>406.04</v>
      </c>
      <c r="AB70" t="s">
        <v>75</v>
      </c>
    </row>
    <row r="71" spans="1:28" x14ac:dyDescent="0.2">
      <c r="A71" s="12"/>
      <c r="B71" s="12"/>
      <c r="C71" s="12"/>
      <c r="D71" s="12"/>
      <c r="E71" s="27"/>
      <c r="F71" s="28"/>
      <c r="G71" s="12"/>
      <c r="H71" s="12"/>
      <c r="I71" s="12"/>
      <c r="J71" s="12"/>
      <c r="K71" s="12"/>
      <c r="L71" s="12"/>
      <c r="M71" s="12"/>
      <c r="N71" s="12"/>
      <c r="O71" s="12"/>
      <c r="P71" s="12"/>
      <c r="Q71" s="267"/>
      <c r="R71" s="267" t="s">
        <v>40</v>
      </c>
      <c r="S71" s="267" t="s">
        <v>45</v>
      </c>
      <c r="T71" s="273">
        <f t="shared" si="8"/>
        <v>2.5542977456899069E-2</v>
      </c>
      <c r="U71" s="291"/>
      <c r="V71" s="267" t="s">
        <v>40</v>
      </c>
      <c r="W71" s="267">
        <v>393.06299999999999</v>
      </c>
      <c r="X71" s="273">
        <f t="shared" si="9"/>
        <v>2.5542977456899069E-2</v>
      </c>
      <c r="Y71" s="267"/>
      <c r="Z71" s="40" t="s">
        <v>40</v>
      </c>
      <c r="AA71" s="40">
        <v>393.06299999999999</v>
      </c>
      <c r="AB71" t="s">
        <v>45</v>
      </c>
    </row>
    <row r="72" spans="1:28" x14ac:dyDescent="0.2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  <c r="Q72" s="267"/>
      <c r="R72" s="267" t="s">
        <v>105</v>
      </c>
      <c r="S72" s="267" t="s">
        <v>214</v>
      </c>
      <c r="T72" s="273">
        <f t="shared" si="8"/>
        <v>2.5520037950910759E-2</v>
      </c>
      <c r="U72" s="291"/>
      <c r="V72" s="267" t="s">
        <v>105</v>
      </c>
      <c r="W72" s="267">
        <v>392.71000000000004</v>
      </c>
      <c r="X72" s="267">
        <f>+SUM(W72:W84)</f>
        <v>2072.7930000000001</v>
      </c>
      <c r="Y72" s="273">
        <f>+X72/W85</f>
        <v>0.13469928452135713</v>
      </c>
      <c r="Z72" s="40" t="s">
        <v>105</v>
      </c>
      <c r="AA72" s="40">
        <v>392.71000000000004</v>
      </c>
      <c r="AB72" t="s">
        <v>214</v>
      </c>
    </row>
    <row r="73" spans="1:28" x14ac:dyDescent="0.2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267"/>
      <c r="R73" s="267" t="s">
        <v>160</v>
      </c>
      <c r="S73" s="267" t="s">
        <v>160</v>
      </c>
      <c r="T73" s="273">
        <f>+X72/SUM($W$63:$W$84)</f>
        <v>0.13469928452135713</v>
      </c>
      <c r="U73" s="291"/>
      <c r="V73" s="267" t="s">
        <v>42</v>
      </c>
      <c r="W73" s="267">
        <v>365.5</v>
      </c>
      <c r="X73" s="267"/>
      <c r="Y73" s="267"/>
      <c r="Z73" s="40" t="s">
        <v>42</v>
      </c>
      <c r="AA73" s="40">
        <v>365.5</v>
      </c>
      <c r="AB73" t="s">
        <v>169</v>
      </c>
    </row>
    <row r="74" spans="1:28" x14ac:dyDescent="0.2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267"/>
      <c r="R74" s="267"/>
      <c r="S74" s="267"/>
      <c r="T74" s="273"/>
      <c r="U74" s="291"/>
      <c r="V74" s="267" t="s">
        <v>41</v>
      </c>
      <c r="W74" s="267">
        <v>351.40000000000003</v>
      </c>
      <c r="X74" s="267"/>
      <c r="Y74" s="267"/>
      <c r="Z74" s="40" t="s">
        <v>41</v>
      </c>
      <c r="AA74" s="40">
        <v>351.40000000000003</v>
      </c>
      <c r="AB74" t="s">
        <v>213</v>
      </c>
    </row>
    <row r="75" spans="1:28" x14ac:dyDescent="0.2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267"/>
      <c r="R75" s="267"/>
      <c r="S75" s="267"/>
      <c r="T75" s="273"/>
      <c r="U75" s="291"/>
      <c r="V75" s="267" t="s">
        <v>79</v>
      </c>
      <c r="W75" s="267">
        <v>263.94</v>
      </c>
      <c r="X75" s="267"/>
      <c r="Y75" s="267"/>
      <c r="Z75" s="40" t="s">
        <v>79</v>
      </c>
      <c r="AA75" s="40">
        <v>263.94</v>
      </c>
      <c r="AB75" t="s">
        <v>206</v>
      </c>
    </row>
    <row r="76" spans="1:28" x14ac:dyDescent="0.2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267"/>
      <c r="R76" s="267"/>
      <c r="S76" s="267"/>
      <c r="T76" s="267"/>
      <c r="U76" s="291"/>
      <c r="V76" s="267" t="s">
        <v>74</v>
      </c>
      <c r="W76" s="267">
        <v>181.31</v>
      </c>
      <c r="X76" s="267"/>
      <c r="Y76" s="267"/>
      <c r="Z76" s="40" t="s">
        <v>74</v>
      </c>
      <c r="AA76" s="40">
        <v>181.31</v>
      </c>
      <c r="AB76" t="s">
        <v>207</v>
      </c>
    </row>
    <row r="77" spans="1:28" x14ac:dyDescent="0.2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267"/>
      <c r="R77" s="267"/>
      <c r="S77" s="267"/>
      <c r="T77" s="267"/>
      <c r="U77" s="267"/>
      <c r="V77" s="267" t="s">
        <v>159</v>
      </c>
      <c r="W77" s="267">
        <v>151.44999999999999</v>
      </c>
      <c r="X77" s="267"/>
      <c r="Y77" s="267"/>
      <c r="Z77" t="s">
        <v>159</v>
      </c>
      <c r="AA77">
        <v>151.44999999999999</v>
      </c>
      <c r="AB77" t="s">
        <v>216</v>
      </c>
    </row>
    <row r="78" spans="1:28" x14ac:dyDescent="0.2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  <c r="P78" s="12"/>
      <c r="Q78" s="267"/>
      <c r="R78" s="267"/>
      <c r="S78" s="267"/>
      <c r="T78" s="267"/>
      <c r="U78" s="267"/>
      <c r="V78" s="267" t="s">
        <v>202</v>
      </c>
      <c r="W78" s="267">
        <v>128.69999999999999</v>
      </c>
      <c r="X78" s="267"/>
      <c r="Y78" s="267"/>
      <c r="Z78" t="s">
        <v>202</v>
      </c>
      <c r="AA78">
        <v>128.69999999999999</v>
      </c>
      <c r="AB78" t="s">
        <v>217</v>
      </c>
    </row>
    <row r="79" spans="1:28" x14ac:dyDescent="0.2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  <c r="P79" s="12"/>
      <c r="Q79" s="267"/>
      <c r="R79" s="267"/>
      <c r="S79" s="267"/>
      <c r="T79" s="267"/>
      <c r="U79" s="267"/>
      <c r="V79" s="267" t="s">
        <v>72</v>
      </c>
      <c r="W79" s="267">
        <v>113.5</v>
      </c>
      <c r="X79" s="267"/>
      <c r="Y79" s="267"/>
      <c r="Z79" s="40" t="s">
        <v>72</v>
      </c>
      <c r="AA79" s="40">
        <v>113.5</v>
      </c>
      <c r="AB79" t="s">
        <v>205</v>
      </c>
    </row>
    <row r="80" spans="1:28" x14ac:dyDescent="0.2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  <c r="P80" s="12"/>
      <c r="Q80" s="267"/>
      <c r="R80" s="267"/>
      <c r="S80" s="267"/>
      <c r="T80" s="267"/>
      <c r="U80" s="267"/>
      <c r="V80" s="267" t="s">
        <v>143</v>
      </c>
      <c r="W80" s="267">
        <v>36.286000000000001</v>
      </c>
      <c r="X80" s="267"/>
      <c r="Y80" s="267"/>
      <c r="Z80" s="40" t="s">
        <v>143</v>
      </c>
      <c r="AA80" s="40">
        <v>36.286000000000001</v>
      </c>
      <c r="AB80" t="s">
        <v>211</v>
      </c>
    </row>
    <row r="81" spans="1:28" x14ac:dyDescent="0.2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267"/>
      <c r="R81" s="267"/>
      <c r="S81" s="267"/>
      <c r="T81" s="267"/>
      <c r="U81" s="267"/>
      <c r="V81" s="267" t="s">
        <v>200</v>
      </c>
      <c r="W81" s="267">
        <v>33.9</v>
      </c>
      <c r="X81" s="267"/>
      <c r="Y81" s="267"/>
      <c r="Z81" s="40" t="s">
        <v>200</v>
      </c>
      <c r="AA81" s="40">
        <v>33.9</v>
      </c>
      <c r="AB81" t="s">
        <v>208</v>
      </c>
    </row>
    <row r="82" spans="1:28" x14ac:dyDescent="0.2">
      <c r="A82" s="12"/>
      <c r="B82" s="12"/>
      <c r="C82" s="12"/>
      <c r="D82" s="12"/>
      <c r="E82" s="12"/>
      <c r="F82" s="12"/>
      <c r="G82" s="12"/>
      <c r="H82" s="12"/>
      <c r="I82" s="12"/>
      <c r="J82" s="12"/>
      <c r="K82" s="12"/>
      <c r="L82" s="12"/>
      <c r="M82" s="12"/>
      <c r="N82" s="12"/>
      <c r="O82" s="12"/>
      <c r="P82" s="12"/>
      <c r="Q82" s="267"/>
      <c r="R82" s="267"/>
      <c r="S82" s="267"/>
      <c r="T82" s="267"/>
      <c r="U82" s="267"/>
      <c r="V82" s="267" t="s">
        <v>201</v>
      </c>
      <c r="W82" s="267">
        <v>32.9</v>
      </c>
      <c r="X82" s="267"/>
      <c r="Y82" s="267"/>
      <c r="Z82" s="40" t="s">
        <v>201</v>
      </c>
      <c r="AA82" s="40">
        <v>32.9</v>
      </c>
      <c r="AB82" t="s">
        <v>209</v>
      </c>
    </row>
    <row r="83" spans="1:28" x14ac:dyDescent="0.2">
      <c r="A83" s="12"/>
      <c r="B83" s="12"/>
      <c r="C83" s="12"/>
      <c r="D83" s="12"/>
      <c r="E83" s="12"/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267"/>
      <c r="R83" s="267"/>
      <c r="S83" s="267"/>
      <c r="T83" s="267"/>
      <c r="U83" s="267"/>
      <c r="V83" s="267" t="s">
        <v>158</v>
      </c>
      <c r="W83" s="267">
        <v>19.2</v>
      </c>
      <c r="X83" s="267"/>
      <c r="Y83" s="267"/>
      <c r="Z83" t="s">
        <v>158</v>
      </c>
      <c r="AA83">
        <v>19.2</v>
      </c>
      <c r="AB83" t="s">
        <v>215</v>
      </c>
    </row>
    <row r="84" spans="1:28" x14ac:dyDescent="0.2">
      <c r="A84" s="12"/>
      <c r="B84" s="12"/>
      <c r="C84" s="12"/>
      <c r="D84" s="12"/>
      <c r="E84" s="12"/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267"/>
      <c r="R84" s="267"/>
      <c r="S84" s="267"/>
      <c r="T84" s="267"/>
      <c r="U84" s="267"/>
      <c r="V84" s="267" t="s">
        <v>144</v>
      </c>
      <c r="W84" s="267">
        <v>1.9970000000000001</v>
      </c>
      <c r="X84" s="267"/>
      <c r="Y84" s="267"/>
      <c r="Z84" s="40" t="s">
        <v>144</v>
      </c>
      <c r="AA84" s="40">
        <v>1.9970000000000001</v>
      </c>
      <c r="AB84" t="s">
        <v>212</v>
      </c>
    </row>
    <row r="85" spans="1:28" x14ac:dyDescent="0.2">
      <c r="A85" s="12"/>
      <c r="B85" s="12"/>
      <c r="C85" s="12"/>
      <c r="D85" s="12"/>
      <c r="E85" s="12"/>
      <c r="F85" s="12"/>
      <c r="G85" s="12"/>
      <c r="H85" s="12"/>
      <c r="I85" s="12"/>
      <c r="J85" s="12"/>
      <c r="K85" s="12"/>
      <c r="L85" s="12"/>
      <c r="M85" s="12"/>
      <c r="N85" s="12"/>
      <c r="O85" s="12"/>
      <c r="P85" s="12"/>
      <c r="Q85" s="267"/>
      <c r="R85" s="267"/>
      <c r="S85" s="267"/>
      <c r="T85" s="267"/>
      <c r="U85" s="267"/>
      <c r="V85" s="267"/>
      <c r="W85" s="267">
        <f>SUM(W63:W84)</f>
        <v>15388.300000000001</v>
      </c>
      <c r="X85" s="267"/>
      <c r="Y85" s="267"/>
    </row>
    <row r="86" spans="1:28" x14ac:dyDescent="0.2">
      <c r="A86" s="12"/>
      <c r="B86" s="12"/>
      <c r="C86" s="12"/>
      <c r="D86" s="12"/>
      <c r="E86" s="12"/>
      <c r="F86" s="12"/>
      <c r="G86" s="12"/>
      <c r="H86" s="12"/>
      <c r="I86" s="12"/>
      <c r="J86" s="12"/>
      <c r="K86" s="12"/>
      <c r="L86" s="12"/>
      <c r="M86" s="12"/>
      <c r="N86" s="12"/>
      <c r="O86" s="12"/>
      <c r="P86" s="12"/>
      <c r="Q86" s="267"/>
      <c r="R86" s="267"/>
      <c r="S86" s="267"/>
      <c r="T86" s="267"/>
      <c r="U86" s="267"/>
      <c r="V86" s="267"/>
      <c r="W86" s="267"/>
      <c r="X86" s="267"/>
      <c r="Y86" s="267"/>
    </row>
    <row r="87" spans="1:28" x14ac:dyDescent="0.2">
      <c r="A87" s="12"/>
      <c r="B87" s="12"/>
      <c r="C87" s="12"/>
      <c r="D87" s="12"/>
      <c r="E87" s="12"/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267"/>
      <c r="R87" s="267"/>
      <c r="S87" s="267"/>
      <c r="T87" s="267"/>
      <c r="U87" s="267"/>
      <c r="V87" s="267"/>
      <c r="W87" s="267"/>
      <c r="X87" s="267"/>
      <c r="Y87" s="267"/>
    </row>
    <row r="88" spans="1:28" x14ac:dyDescent="0.2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267"/>
      <c r="R88" s="267"/>
      <c r="S88" s="267"/>
      <c r="T88" s="267"/>
      <c r="U88" s="267"/>
      <c r="V88" s="267"/>
      <c r="W88" s="267"/>
      <c r="X88" s="267"/>
      <c r="Y88" s="267"/>
    </row>
    <row r="89" spans="1:28" x14ac:dyDescent="0.2">
      <c r="A89" s="12"/>
      <c r="B89" s="12"/>
      <c r="C89" s="12"/>
      <c r="D89" s="12"/>
      <c r="E89" s="12"/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</row>
    <row r="90" spans="1:28" x14ac:dyDescent="0.2">
      <c r="A90" s="12"/>
      <c r="B90" s="12"/>
      <c r="C90" s="12"/>
      <c r="D90" s="12"/>
      <c r="E90" s="12"/>
      <c r="F90" s="12"/>
      <c r="G90" s="12"/>
      <c r="H90" s="12"/>
      <c r="I90" s="12"/>
      <c r="J90" s="12"/>
      <c r="K90" s="12"/>
      <c r="L90" s="12"/>
      <c r="M90" s="12"/>
      <c r="N90" s="12"/>
      <c r="O90" s="12"/>
      <c r="P90" s="12"/>
    </row>
    <row r="91" spans="1:28" x14ac:dyDescent="0.2">
      <c r="A91" s="12"/>
      <c r="B91" s="12"/>
      <c r="C91" s="12"/>
      <c r="D91" s="12"/>
      <c r="E91" s="12"/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</row>
    <row r="92" spans="1:28" x14ac:dyDescent="0.2">
      <c r="A92" s="12"/>
      <c r="B92" s="12"/>
      <c r="C92" s="12"/>
      <c r="D92" s="12"/>
      <c r="E92" s="12"/>
      <c r="F92" s="12"/>
      <c r="G92" s="12"/>
      <c r="H92" s="12"/>
      <c r="I92" s="12"/>
      <c r="J92" s="12"/>
      <c r="K92" s="12"/>
      <c r="L92" s="12"/>
      <c r="M92" s="12"/>
      <c r="N92" s="12"/>
      <c r="O92" s="12"/>
      <c r="P92" s="12"/>
    </row>
    <row r="93" spans="1:28" x14ac:dyDescent="0.2">
      <c r="A93" s="12"/>
      <c r="B93" s="12"/>
      <c r="C93" s="12"/>
      <c r="D93" s="12"/>
      <c r="E93" s="12"/>
      <c r="F93" s="12"/>
      <c r="G93" s="12"/>
      <c r="H93" s="12"/>
      <c r="I93" s="12"/>
      <c r="J93" s="12"/>
      <c r="K93" s="12"/>
      <c r="L93" s="12"/>
      <c r="M93" s="12"/>
      <c r="N93" s="12"/>
      <c r="O93" s="12"/>
      <c r="P93" s="12"/>
    </row>
    <row r="94" spans="1:28" x14ac:dyDescent="0.2">
      <c r="A94" s="12"/>
      <c r="B94" s="12"/>
      <c r="C94" s="12"/>
      <c r="D94" s="12"/>
      <c r="E94" s="12"/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</row>
    <row r="95" spans="1:28" x14ac:dyDescent="0.2">
      <c r="A95" s="12"/>
      <c r="B95" s="12"/>
      <c r="C95" s="12"/>
      <c r="D95" s="12"/>
      <c r="E95" s="12"/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</row>
    <row r="96" spans="1:28" x14ac:dyDescent="0.2">
      <c r="A96" s="12"/>
      <c r="B96" s="12"/>
      <c r="C96" s="12"/>
      <c r="D96" s="12"/>
      <c r="E96" s="12"/>
      <c r="F96" s="12"/>
      <c r="G96" s="12"/>
      <c r="H96" s="12"/>
      <c r="I96" s="12"/>
      <c r="J96" s="12"/>
      <c r="K96" s="12"/>
      <c r="L96" s="12"/>
      <c r="M96" s="12"/>
      <c r="N96" s="12"/>
      <c r="O96" s="12"/>
      <c r="P96" s="12"/>
    </row>
    <row r="97" spans="1:16" x14ac:dyDescent="0.2">
      <c r="A97" s="12"/>
      <c r="B97" s="12"/>
      <c r="C97" s="12"/>
      <c r="D97" s="12"/>
      <c r="E97" s="12"/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</row>
  </sheetData>
  <sortState ref="Z63:AB84">
    <sortCondition descending="1" ref="AA63:AA84"/>
  </sortState>
  <mergeCells count="6">
    <mergeCell ref="B2:O2"/>
    <mergeCell ref="B3:O3"/>
    <mergeCell ref="N6:O6"/>
    <mergeCell ref="D6:M6"/>
    <mergeCell ref="B6:B7"/>
    <mergeCell ref="C6:C7"/>
  </mergeCells>
  <pageMargins left="0.78740157480314965" right="0.78740157480314965" top="0.78740157480314965" bottom="0.78740157480314965" header="0" footer="0"/>
  <pageSetup paperSize="9" scale="41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AH72"/>
  <sheetViews>
    <sheetView view="pageBreakPreview" zoomScale="90" zoomScaleNormal="80" zoomScaleSheetLayoutView="90" zoomScalePageLayoutView="40" workbookViewId="0">
      <selection activeCell="B46" sqref="B46"/>
    </sheetView>
  </sheetViews>
  <sheetFormatPr baseColWidth="10" defaultRowHeight="12.75" x14ac:dyDescent="0.2"/>
  <cols>
    <col min="1" max="1" width="4.7109375" customWidth="1"/>
    <col min="2" max="2" width="71.85546875" customWidth="1"/>
    <col min="3" max="3" width="18.42578125" customWidth="1"/>
    <col min="4" max="4" width="8.85546875" customWidth="1"/>
    <col min="5" max="5" width="14.42578125" customWidth="1"/>
    <col min="6" max="6" width="8.85546875" customWidth="1"/>
    <col min="7" max="7" width="13.5703125" customWidth="1"/>
    <col min="8" max="8" width="10.42578125" customWidth="1"/>
    <col min="9" max="9" width="18.42578125" customWidth="1"/>
    <col min="10" max="10" width="8.85546875" customWidth="1"/>
    <col min="11" max="11" width="14.42578125" customWidth="1"/>
    <col min="12" max="12" width="8.85546875" customWidth="1"/>
    <col min="13" max="13" width="12.85546875" customWidth="1"/>
    <col min="14" max="14" width="8.85546875" customWidth="1"/>
    <col min="15" max="15" width="19.28515625" bestFit="1" customWidth="1"/>
    <col min="16" max="16" width="8.42578125" customWidth="1"/>
    <col min="17" max="17" width="4.5703125" style="12" customWidth="1"/>
    <col min="18" max="18" width="34.7109375" style="252" customWidth="1"/>
    <col min="19" max="19" width="40.5703125" style="252" customWidth="1"/>
    <col min="20" max="20" width="11.42578125" style="252"/>
    <col min="21" max="21" width="65" style="252" bestFit="1" customWidth="1"/>
    <col min="22" max="22" width="11.42578125" style="252"/>
    <col min="23" max="23" width="12.42578125" style="252" customWidth="1"/>
    <col min="24" max="24" width="19" style="252" customWidth="1"/>
    <col min="25" max="25" width="13.42578125" style="252" customWidth="1"/>
    <col min="26" max="26" width="14.5703125" style="252" bestFit="1" customWidth="1"/>
    <col min="27" max="27" width="11.42578125" style="252"/>
    <col min="28" max="28" width="16.28515625" style="252" bestFit="1" customWidth="1"/>
    <col min="29" max="29" width="25.5703125" style="252" customWidth="1"/>
  </cols>
  <sheetData>
    <row r="1" spans="1:34" ht="18" x14ac:dyDescent="0.25">
      <c r="A1" s="387" t="s">
        <v>139</v>
      </c>
      <c r="B1" s="387"/>
      <c r="C1" s="387"/>
      <c r="D1" s="387"/>
      <c r="E1" s="387"/>
      <c r="F1" s="387"/>
      <c r="G1" s="387"/>
      <c r="H1" s="387"/>
      <c r="I1" s="387"/>
      <c r="J1" s="387"/>
      <c r="K1" s="387"/>
      <c r="L1" s="387"/>
      <c r="M1" s="387"/>
      <c r="N1" s="387"/>
      <c r="O1" s="387"/>
      <c r="P1" s="387"/>
    </row>
    <row r="2" spans="1:34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V2" s="379" t="s">
        <v>185</v>
      </c>
      <c r="W2" s="379"/>
      <c r="X2" s="379" t="s">
        <v>186</v>
      </c>
      <c r="Y2" s="379"/>
      <c r="Z2" s="252" t="s">
        <v>187</v>
      </c>
    </row>
    <row r="3" spans="1:34" s="61" customFormat="1" ht="18.75" customHeight="1" thickBot="1" x14ac:dyDescent="0.25">
      <c r="A3" s="132" t="s">
        <v>190</v>
      </c>
      <c r="B3" s="60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60"/>
      <c r="P3" s="60"/>
      <c r="Q3" s="60"/>
      <c r="R3" s="252"/>
      <c r="S3" s="252"/>
      <c r="T3" s="252" t="s">
        <v>189</v>
      </c>
      <c r="U3" s="252" t="s">
        <v>188</v>
      </c>
      <c r="V3" s="252" t="s">
        <v>183</v>
      </c>
      <c r="W3" s="252" t="s">
        <v>184</v>
      </c>
      <c r="X3" s="252" t="s">
        <v>183</v>
      </c>
      <c r="Y3" s="252" t="s">
        <v>184</v>
      </c>
      <c r="Z3" s="252" t="s">
        <v>187</v>
      </c>
      <c r="AA3" s="240"/>
      <c r="AB3" s="240"/>
      <c r="AC3" s="240"/>
    </row>
    <row r="4" spans="1:34" s="61" customFormat="1" ht="18.75" customHeight="1" x14ac:dyDescent="0.2">
      <c r="A4" s="376" t="s">
        <v>5</v>
      </c>
      <c r="B4" s="383" t="s">
        <v>8</v>
      </c>
      <c r="C4" s="362" t="s">
        <v>222</v>
      </c>
      <c r="D4" s="360"/>
      <c r="E4" s="360"/>
      <c r="F4" s="360"/>
      <c r="G4" s="360"/>
      <c r="H4" s="361"/>
      <c r="I4" s="362" t="s">
        <v>223</v>
      </c>
      <c r="J4" s="360"/>
      <c r="K4" s="360"/>
      <c r="L4" s="360"/>
      <c r="M4" s="360"/>
      <c r="N4" s="361"/>
      <c r="O4" s="362" t="s">
        <v>173</v>
      </c>
      <c r="P4" s="361"/>
      <c r="Q4" s="60"/>
      <c r="R4" s="252"/>
      <c r="S4" s="252"/>
      <c r="T4" s="252" t="s">
        <v>3</v>
      </c>
      <c r="U4" s="252" t="s">
        <v>52</v>
      </c>
      <c r="V4" s="252">
        <v>500509.99999999913</v>
      </c>
      <c r="W4" s="252">
        <v>41.000000000000007</v>
      </c>
      <c r="X4" s="338">
        <v>731.03837120000424</v>
      </c>
      <c r="Y4" s="339">
        <v>81.675411900000014</v>
      </c>
      <c r="Z4" s="338">
        <v>135301.45819255238</v>
      </c>
      <c r="AA4" s="240"/>
      <c r="AB4" s="240"/>
      <c r="AC4" s="240"/>
      <c r="AD4" s="97"/>
      <c r="AE4" s="97"/>
      <c r="AF4" s="97"/>
      <c r="AG4" s="97"/>
      <c r="AH4" s="97"/>
    </row>
    <row r="5" spans="1:34" s="61" customFormat="1" ht="18.75" customHeight="1" x14ac:dyDescent="0.2">
      <c r="A5" s="382"/>
      <c r="B5" s="384"/>
      <c r="C5" s="329" t="s">
        <v>46</v>
      </c>
      <c r="D5" s="324" t="s">
        <v>6</v>
      </c>
      <c r="E5" s="330" t="s">
        <v>47</v>
      </c>
      <c r="F5" s="324" t="s">
        <v>6</v>
      </c>
      <c r="G5" s="330" t="s">
        <v>2</v>
      </c>
      <c r="H5" s="328" t="s">
        <v>6</v>
      </c>
      <c r="I5" s="329" t="s">
        <v>46</v>
      </c>
      <c r="J5" s="324" t="s">
        <v>6</v>
      </c>
      <c r="K5" s="330" t="s">
        <v>47</v>
      </c>
      <c r="L5" s="324" t="s">
        <v>6</v>
      </c>
      <c r="M5" s="330" t="s">
        <v>2</v>
      </c>
      <c r="N5" s="328" t="s">
        <v>6</v>
      </c>
      <c r="O5" s="322" t="s">
        <v>37</v>
      </c>
      <c r="P5" s="328" t="s">
        <v>6</v>
      </c>
      <c r="Q5" s="60"/>
      <c r="R5" s="252"/>
      <c r="S5" s="252"/>
      <c r="T5" s="252" t="s">
        <v>3</v>
      </c>
      <c r="U5" s="252" t="s">
        <v>53</v>
      </c>
      <c r="V5" s="252">
        <v>313855</v>
      </c>
      <c r="W5" s="252">
        <v>1</v>
      </c>
      <c r="X5" s="338">
        <v>308.10246399000079</v>
      </c>
      <c r="Y5" s="339">
        <v>24.6525222</v>
      </c>
      <c r="Z5" s="338">
        <v>56846.897146037125</v>
      </c>
      <c r="AA5" s="240"/>
      <c r="AB5" s="240"/>
      <c r="AC5" s="240"/>
      <c r="AD5" s="97"/>
      <c r="AE5" s="133"/>
      <c r="AF5" s="97"/>
      <c r="AG5" s="97"/>
      <c r="AH5" s="97"/>
    </row>
    <row r="6" spans="1:34" s="61" customFormat="1" ht="18.75" customHeight="1" x14ac:dyDescent="0.2">
      <c r="A6" s="134">
        <v>1</v>
      </c>
      <c r="B6" s="135" t="s">
        <v>52</v>
      </c>
      <c r="C6" s="177">
        <v>500509.99999999913</v>
      </c>
      <c r="D6" s="136">
        <f t="shared" ref="D6:D17" si="0">C6/C$43</f>
        <v>6.4362132572542169E-2</v>
      </c>
      <c r="E6" s="178">
        <v>41.000000000000007</v>
      </c>
      <c r="F6" s="136">
        <f t="shared" ref="F6:F15" si="1">E6/E$43</f>
        <v>3.9728682170542644E-2</v>
      </c>
      <c r="G6" s="137">
        <f t="shared" ref="G6:G17" si="2">SUM(C6,E6)</f>
        <v>500550.99999999913</v>
      </c>
      <c r="H6" s="138">
        <f t="shared" ref="H6:H17" si="3">G6/G$43</f>
        <v>6.4358863948423425E-2</v>
      </c>
      <c r="I6" s="179">
        <v>731.03837120000424</v>
      </c>
      <c r="J6" s="136">
        <f t="shared" ref="J6:J17" si="4">I6/I$43</f>
        <v>4.0854212639376143E-2</v>
      </c>
      <c r="K6" s="180">
        <v>81.675411900000014</v>
      </c>
      <c r="L6" s="136">
        <f t="shared" ref="L6:L15" si="5">K6/K$43</f>
        <v>2.7229401633962279E-2</v>
      </c>
      <c r="M6" s="139">
        <f t="shared" ref="M6:M17" si="6">SUM(I6,K6)</f>
        <v>812.71378310000421</v>
      </c>
      <c r="N6" s="138">
        <f t="shared" ref="N6:N17" si="7">M6/M$43</f>
        <v>3.8898183081558374E-2</v>
      </c>
      <c r="O6" s="179">
        <v>173369.35674238199</v>
      </c>
      <c r="P6" s="140">
        <f t="shared" ref="P6:P17" si="8">O6/O$43</f>
        <v>5.1293151789882391E-2</v>
      </c>
      <c r="Q6" s="60"/>
      <c r="R6" s="252"/>
      <c r="S6" s="252"/>
      <c r="T6" s="252" t="s">
        <v>3</v>
      </c>
      <c r="U6" s="252" t="s">
        <v>50</v>
      </c>
      <c r="V6" s="252">
        <v>584935.00000000221</v>
      </c>
      <c r="W6" s="252">
        <v>6</v>
      </c>
      <c r="X6" s="338">
        <v>589.24894489999792</v>
      </c>
      <c r="Y6" s="339">
        <v>35.77693519999999</v>
      </c>
      <c r="Z6" s="338">
        <v>119696.03147222061</v>
      </c>
      <c r="AA6" s="240"/>
      <c r="AB6" s="240"/>
      <c r="AC6" s="240"/>
      <c r="AD6" s="97"/>
      <c r="AE6" s="97"/>
      <c r="AF6" s="97"/>
      <c r="AG6" s="97"/>
      <c r="AH6" s="97"/>
    </row>
    <row r="7" spans="1:34" s="61" customFormat="1" ht="18.75" customHeight="1" x14ac:dyDescent="0.2">
      <c r="A7" s="141">
        <v>2</v>
      </c>
      <c r="B7" s="142" t="s">
        <v>53</v>
      </c>
      <c r="C7" s="181">
        <v>313855</v>
      </c>
      <c r="D7" s="143">
        <f t="shared" si="0"/>
        <v>4.0359587457903454E-2</v>
      </c>
      <c r="E7" s="182">
        <v>1</v>
      </c>
      <c r="F7" s="143">
        <f t="shared" si="1"/>
        <v>9.6899224806201549E-4</v>
      </c>
      <c r="G7" s="144">
        <f t="shared" si="2"/>
        <v>313856</v>
      </c>
      <c r="H7" s="145">
        <f t="shared" si="3"/>
        <v>4.0354360701300003E-2</v>
      </c>
      <c r="I7" s="183">
        <v>308.10246399000079</v>
      </c>
      <c r="J7" s="143">
        <f t="shared" si="4"/>
        <v>1.7218362365714286E-2</v>
      </c>
      <c r="K7" s="184">
        <v>24.6525222</v>
      </c>
      <c r="L7" s="143">
        <f t="shared" si="5"/>
        <v>8.2187945265075699E-3</v>
      </c>
      <c r="M7" s="146">
        <f t="shared" si="6"/>
        <v>332.75498619000081</v>
      </c>
      <c r="N7" s="145">
        <f t="shared" si="7"/>
        <v>1.5926350264109372E-2</v>
      </c>
      <c r="O7" s="183">
        <v>65571.952499686362</v>
      </c>
      <c r="P7" s="147">
        <f t="shared" si="8"/>
        <v>1.9400153383064108E-2</v>
      </c>
      <c r="Q7" s="60"/>
      <c r="R7" s="252"/>
      <c r="S7" s="252"/>
      <c r="T7" s="252" t="s">
        <v>3</v>
      </c>
      <c r="U7" s="252" t="s">
        <v>55</v>
      </c>
      <c r="V7" s="252">
        <v>98507.999999999942</v>
      </c>
      <c r="W7" s="252">
        <v>3</v>
      </c>
      <c r="X7" s="338">
        <v>271.27695820000105</v>
      </c>
      <c r="Y7" s="339">
        <v>5.4136880000000005</v>
      </c>
      <c r="Z7" s="338">
        <v>52888.290832035091</v>
      </c>
      <c r="AA7" s="240"/>
      <c r="AB7" s="240"/>
      <c r="AC7" s="240"/>
      <c r="AD7" s="148"/>
      <c r="AE7" s="97"/>
      <c r="AF7" s="97"/>
      <c r="AG7" s="97"/>
      <c r="AH7" s="97"/>
    </row>
    <row r="8" spans="1:34" s="61" customFormat="1" ht="18.75" customHeight="1" x14ac:dyDescent="0.2">
      <c r="A8" s="141">
        <v>3</v>
      </c>
      <c r="B8" s="142" t="s">
        <v>50</v>
      </c>
      <c r="C8" s="181">
        <v>584935.00000000221</v>
      </c>
      <c r="D8" s="143">
        <f t="shared" si="0"/>
        <v>7.5218605055483723E-2</v>
      </c>
      <c r="E8" s="182">
        <v>6</v>
      </c>
      <c r="F8" s="143">
        <f t="shared" si="1"/>
        <v>5.8139534883720929E-3</v>
      </c>
      <c r="G8" s="144">
        <f t="shared" si="2"/>
        <v>584941.00000000221</v>
      </c>
      <c r="H8" s="145">
        <f t="shared" si="3"/>
        <v>7.5209395719626884E-2</v>
      </c>
      <c r="I8" s="183">
        <v>589.24894489999792</v>
      </c>
      <c r="J8" s="143">
        <f t="shared" si="4"/>
        <v>3.293028470305337E-2</v>
      </c>
      <c r="K8" s="184">
        <v>35.77693519999999</v>
      </c>
      <c r="L8" s="143">
        <f t="shared" si="5"/>
        <v>1.1927513007045417E-2</v>
      </c>
      <c r="M8" s="146">
        <f t="shared" si="6"/>
        <v>625.02588009999795</v>
      </c>
      <c r="N8" s="145">
        <f t="shared" si="7"/>
        <v>2.9915047117947353E-2</v>
      </c>
      <c r="O8" s="183">
        <v>130552.0563569988</v>
      </c>
      <c r="P8" s="147">
        <f t="shared" si="8"/>
        <v>3.862520210622554E-2</v>
      </c>
      <c r="Q8" s="60"/>
      <c r="R8" s="252"/>
      <c r="S8" s="252"/>
      <c r="T8" s="252" t="s">
        <v>3</v>
      </c>
      <c r="U8" s="252" t="s">
        <v>48</v>
      </c>
      <c r="V8" s="252">
        <v>857330.00000000035</v>
      </c>
      <c r="W8" s="252">
        <v>2</v>
      </c>
      <c r="X8" s="338">
        <v>826.01070429999777</v>
      </c>
      <c r="Y8" s="339">
        <v>6.3599570000000014</v>
      </c>
      <c r="Z8" s="338">
        <v>172661.08042049294</v>
      </c>
      <c r="AA8" s="240"/>
      <c r="AB8" s="240"/>
      <c r="AC8" s="240"/>
      <c r="AD8" s="97"/>
      <c r="AE8" s="97"/>
      <c r="AF8" s="97"/>
      <c r="AG8" s="97"/>
      <c r="AH8" s="97"/>
    </row>
    <row r="9" spans="1:34" s="61" customFormat="1" ht="18.75" customHeight="1" x14ac:dyDescent="0.2">
      <c r="A9" s="141">
        <v>4</v>
      </c>
      <c r="B9" s="142" t="s">
        <v>218</v>
      </c>
      <c r="C9" s="181">
        <v>26161.000000000033</v>
      </c>
      <c r="D9" s="143">
        <f t="shared" si="0"/>
        <v>3.3641240938847988E-3</v>
      </c>
      <c r="E9" s="182"/>
      <c r="F9" s="143">
        <f t="shared" si="1"/>
        <v>0</v>
      </c>
      <c r="G9" s="144">
        <f t="shared" si="2"/>
        <v>26161.000000000033</v>
      </c>
      <c r="H9" s="145">
        <f t="shared" si="3"/>
        <v>3.3636777066766627E-3</v>
      </c>
      <c r="I9" s="183">
        <v>29.700073200000173</v>
      </c>
      <c r="J9" s="143">
        <f t="shared" si="4"/>
        <v>1.6597940049659554E-3</v>
      </c>
      <c r="K9" s="184"/>
      <c r="L9" s="143">
        <f t="shared" si="5"/>
        <v>0</v>
      </c>
      <c r="M9" s="146">
        <f t="shared" si="6"/>
        <v>29.700073200000173</v>
      </c>
      <c r="N9" s="145">
        <f t="shared" si="7"/>
        <v>1.4215076806777069E-3</v>
      </c>
      <c r="O9" s="183">
        <v>9070.8483310725114</v>
      </c>
      <c r="P9" s="147">
        <f t="shared" si="8"/>
        <v>2.6837061003812494E-3</v>
      </c>
      <c r="Q9" s="60"/>
      <c r="R9" s="252"/>
      <c r="S9" s="252"/>
      <c r="T9" s="252" t="s">
        <v>3</v>
      </c>
      <c r="U9" s="252" t="s">
        <v>49</v>
      </c>
      <c r="V9" s="252">
        <v>517607.99999999715</v>
      </c>
      <c r="W9" s="252">
        <v>95.000000000000014</v>
      </c>
      <c r="X9" s="338">
        <v>915.10669108000661</v>
      </c>
      <c r="Y9" s="339">
        <v>387.94987879999991</v>
      </c>
      <c r="Z9" s="338">
        <v>172890.53871483722</v>
      </c>
      <c r="AA9" s="240"/>
      <c r="AB9" s="240"/>
      <c r="AC9" s="240"/>
      <c r="AD9" s="97"/>
      <c r="AE9" s="97"/>
      <c r="AF9" s="97"/>
      <c r="AG9" s="97"/>
      <c r="AH9" s="97"/>
    </row>
    <row r="10" spans="1:34" s="61" customFormat="1" ht="18.75" customHeight="1" x14ac:dyDescent="0.2">
      <c r="A10" s="141">
        <v>5</v>
      </c>
      <c r="B10" s="142" t="s">
        <v>55</v>
      </c>
      <c r="C10" s="181">
        <v>98507.999999999942</v>
      </c>
      <c r="D10" s="143">
        <f t="shared" si="0"/>
        <v>1.2667449112816908E-2</v>
      </c>
      <c r="E10" s="182">
        <v>3</v>
      </c>
      <c r="F10" s="143">
        <f t="shared" si="1"/>
        <v>2.9069767441860465E-3</v>
      </c>
      <c r="G10" s="144">
        <f t="shared" si="2"/>
        <v>98510.999999999942</v>
      </c>
      <c r="H10" s="145">
        <f t="shared" si="3"/>
        <v>1.266615399114805E-2</v>
      </c>
      <c r="I10" s="183">
        <v>271.27695820000105</v>
      </c>
      <c r="J10" s="143">
        <f t="shared" si="4"/>
        <v>1.5160362261523288E-2</v>
      </c>
      <c r="K10" s="184">
        <v>5.4136880000000005</v>
      </c>
      <c r="L10" s="143">
        <f t="shared" si="5"/>
        <v>1.8048453193409847E-3</v>
      </c>
      <c r="M10" s="146">
        <f t="shared" si="6"/>
        <v>276.69064620000103</v>
      </c>
      <c r="N10" s="145">
        <f t="shared" si="7"/>
        <v>1.3242993581072291E-2</v>
      </c>
      <c r="O10" s="183">
        <v>51737.417290579171</v>
      </c>
      <c r="P10" s="147">
        <f t="shared" si="8"/>
        <v>1.5307060302735837E-2</v>
      </c>
      <c r="Q10" s="60"/>
      <c r="R10" s="252"/>
      <c r="S10" s="252"/>
      <c r="T10" s="252" t="s">
        <v>3</v>
      </c>
      <c r="U10" s="252" t="s">
        <v>51</v>
      </c>
      <c r="V10" s="252">
        <v>387227.99999999849</v>
      </c>
      <c r="W10" s="252">
        <v>53</v>
      </c>
      <c r="X10" s="338">
        <v>655.16025592000256</v>
      </c>
      <c r="Y10" s="339">
        <v>90.46501889999999</v>
      </c>
      <c r="Z10" s="338">
        <v>104771.27469330021</v>
      </c>
      <c r="AA10" s="240"/>
      <c r="AB10" s="240"/>
      <c r="AC10" s="240"/>
      <c r="AD10" s="97"/>
      <c r="AE10" s="97"/>
      <c r="AF10" s="97"/>
      <c r="AG10" s="97"/>
      <c r="AH10" s="97"/>
    </row>
    <row r="11" spans="1:34" s="61" customFormat="1" ht="18.75" customHeight="1" x14ac:dyDescent="0.2">
      <c r="A11" s="141">
        <v>6</v>
      </c>
      <c r="B11" s="142" t="s">
        <v>48</v>
      </c>
      <c r="C11" s="181">
        <v>857330.00000000035</v>
      </c>
      <c r="D11" s="143">
        <f t="shared" si="0"/>
        <v>0.11024672257980399</v>
      </c>
      <c r="E11" s="182">
        <v>2</v>
      </c>
      <c r="F11" s="143">
        <f t="shared" si="1"/>
        <v>1.937984496124031E-3</v>
      </c>
      <c r="G11" s="144">
        <f t="shared" si="2"/>
        <v>857332.00000000035</v>
      </c>
      <c r="H11" s="145">
        <f t="shared" si="3"/>
        <v>0.11023235104241101</v>
      </c>
      <c r="I11" s="183">
        <v>826.01070429999777</v>
      </c>
      <c r="J11" s="143">
        <f t="shared" si="4"/>
        <v>4.6161758787679849E-2</v>
      </c>
      <c r="K11" s="184">
        <v>6.3599570000000014</v>
      </c>
      <c r="L11" s="143">
        <f t="shared" si="5"/>
        <v>2.1203177247488096E-3</v>
      </c>
      <c r="M11" s="146">
        <f t="shared" si="6"/>
        <v>832.37066129999778</v>
      </c>
      <c r="N11" s="145">
        <f t="shared" si="7"/>
        <v>3.9839002424031808E-2</v>
      </c>
      <c r="O11" s="183">
        <v>195364.47316901185</v>
      </c>
      <c r="P11" s="147">
        <f t="shared" si="8"/>
        <v>5.7800638849338386E-2</v>
      </c>
      <c r="Q11" s="60"/>
      <c r="R11" s="252"/>
      <c r="S11" s="252"/>
      <c r="T11" s="252" t="s">
        <v>3</v>
      </c>
      <c r="U11" s="252" t="s">
        <v>54</v>
      </c>
      <c r="V11" s="252">
        <v>175855.0000000002</v>
      </c>
      <c r="W11" s="252">
        <v>19</v>
      </c>
      <c r="X11" s="338">
        <v>338.19665745000361</v>
      </c>
      <c r="Y11" s="339">
        <v>43.760392000000003</v>
      </c>
      <c r="Z11" s="338">
        <v>58226.901152496284</v>
      </c>
      <c r="AA11" s="240"/>
      <c r="AB11" s="240"/>
      <c r="AC11" s="240"/>
      <c r="AD11" s="97"/>
      <c r="AE11" s="97"/>
      <c r="AF11" s="97"/>
      <c r="AG11" s="97"/>
      <c r="AH11" s="97"/>
    </row>
    <row r="12" spans="1:34" s="61" customFormat="1" ht="18.75" customHeight="1" x14ac:dyDescent="0.2">
      <c r="A12" s="141">
        <v>7</v>
      </c>
      <c r="B12" s="142" t="s">
        <v>49</v>
      </c>
      <c r="C12" s="181">
        <v>517607.99999999715</v>
      </c>
      <c r="D12" s="143">
        <f t="shared" si="0"/>
        <v>6.6560817399469105E-2</v>
      </c>
      <c r="E12" s="182">
        <v>95.000000000000014</v>
      </c>
      <c r="F12" s="143">
        <f t="shared" si="1"/>
        <v>9.2054263565891484E-2</v>
      </c>
      <c r="G12" s="144">
        <f t="shared" si="2"/>
        <v>517702.99999999715</v>
      </c>
      <c r="H12" s="145">
        <f t="shared" si="3"/>
        <v>6.6564200136830273E-2</v>
      </c>
      <c r="I12" s="183">
        <v>915.10669108000661</v>
      </c>
      <c r="J12" s="143">
        <f t="shared" si="4"/>
        <v>5.1140904250660861E-2</v>
      </c>
      <c r="K12" s="184">
        <v>387.94987879999991</v>
      </c>
      <c r="L12" s="143">
        <f t="shared" si="5"/>
        <v>0.12933688141819072</v>
      </c>
      <c r="M12" s="146">
        <f t="shared" si="6"/>
        <v>1303.0565698800065</v>
      </c>
      <c r="N12" s="145">
        <f t="shared" si="7"/>
        <v>6.2367015393146083E-2</v>
      </c>
      <c r="O12" s="183">
        <v>209347.71818819325</v>
      </c>
      <c r="P12" s="147">
        <f t="shared" si="8"/>
        <v>6.1937729294622657E-2</v>
      </c>
      <c r="Q12" s="60"/>
      <c r="R12" s="252"/>
      <c r="S12" s="252"/>
      <c r="T12" s="252" t="s">
        <v>3</v>
      </c>
      <c r="U12" s="252" t="s">
        <v>113</v>
      </c>
      <c r="V12" s="252">
        <v>930391.99999999581</v>
      </c>
      <c r="W12" s="252">
        <v>116</v>
      </c>
      <c r="X12" s="338">
        <v>1364.0518284399889</v>
      </c>
      <c r="Y12" s="339">
        <v>378.2140409999995</v>
      </c>
      <c r="Z12" s="338">
        <v>245699.18201328261</v>
      </c>
      <c r="AA12" s="240"/>
      <c r="AB12" s="240"/>
      <c r="AC12" s="240"/>
      <c r="AD12" s="97"/>
      <c r="AE12" s="148"/>
      <c r="AF12" s="148"/>
      <c r="AG12" s="97"/>
      <c r="AH12" s="97"/>
    </row>
    <row r="13" spans="1:34" s="61" customFormat="1" ht="18.75" customHeight="1" x14ac:dyDescent="0.2">
      <c r="A13" s="141">
        <v>8</v>
      </c>
      <c r="B13" s="142" t="s">
        <v>51</v>
      </c>
      <c r="C13" s="181">
        <v>387227.99999999849</v>
      </c>
      <c r="D13" s="143">
        <f t="shared" si="0"/>
        <v>4.9794848997623029E-2</v>
      </c>
      <c r="E13" s="182">
        <v>53</v>
      </c>
      <c r="F13" s="143">
        <f t="shared" si="1"/>
        <v>5.1356589147286823E-2</v>
      </c>
      <c r="G13" s="144">
        <f t="shared" si="2"/>
        <v>387280.99999999849</v>
      </c>
      <c r="H13" s="145">
        <f t="shared" si="3"/>
        <v>4.9795056225657962E-2</v>
      </c>
      <c r="I13" s="183">
        <v>655.16025592000256</v>
      </c>
      <c r="J13" s="143">
        <f t="shared" si="4"/>
        <v>3.6613750334728974E-2</v>
      </c>
      <c r="K13" s="184">
        <v>90.46501889999999</v>
      </c>
      <c r="L13" s="143">
        <f t="shared" si="5"/>
        <v>3.0159729545876802E-2</v>
      </c>
      <c r="M13" s="146">
        <f t="shared" si="6"/>
        <v>745.62527482000257</v>
      </c>
      <c r="N13" s="145">
        <f t="shared" si="7"/>
        <v>3.5687186624982915E-2</v>
      </c>
      <c r="O13" s="183">
        <v>118988.36852722154</v>
      </c>
      <c r="P13" s="147">
        <f t="shared" si="8"/>
        <v>3.5203963161531557E-2</v>
      </c>
      <c r="Q13" s="60"/>
      <c r="R13" s="252"/>
      <c r="S13" s="252"/>
      <c r="T13" s="252" t="s">
        <v>3</v>
      </c>
      <c r="U13" s="252" t="s">
        <v>110</v>
      </c>
      <c r="V13" s="252">
        <v>11838.999999999998</v>
      </c>
      <c r="W13" s="252"/>
      <c r="X13" s="338">
        <v>19.050492100000039</v>
      </c>
      <c r="Y13" s="340"/>
      <c r="Z13" s="338">
        <v>3203.2016220503374</v>
      </c>
      <c r="AA13" s="240"/>
      <c r="AB13" s="240"/>
      <c r="AC13" s="241"/>
      <c r="AD13" s="97"/>
      <c r="AE13" s="149"/>
      <c r="AF13" s="149"/>
      <c r="AG13" s="149"/>
      <c r="AH13" s="97"/>
    </row>
    <row r="14" spans="1:34" s="61" customFormat="1" ht="18.75" customHeight="1" x14ac:dyDescent="0.2">
      <c r="A14" s="141">
        <v>9</v>
      </c>
      <c r="B14" s="142" t="s">
        <v>54</v>
      </c>
      <c r="C14" s="181">
        <v>175855.0000000002</v>
      </c>
      <c r="D14" s="143">
        <f t="shared" si="0"/>
        <v>2.2613739632663554E-2</v>
      </c>
      <c r="E14" s="182">
        <v>19</v>
      </c>
      <c r="F14" s="143">
        <f t="shared" si="1"/>
        <v>1.8410852713178296E-2</v>
      </c>
      <c r="G14" s="144">
        <f t="shared" si="2"/>
        <v>175874.0000000002</v>
      </c>
      <c r="H14" s="145">
        <f t="shared" si="3"/>
        <v>2.2613181949621627E-2</v>
      </c>
      <c r="I14" s="183">
        <v>338.19665745000361</v>
      </c>
      <c r="J14" s="143">
        <f t="shared" si="4"/>
        <v>1.8900181853256762E-2</v>
      </c>
      <c r="K14" s="184">
        <v>43.760392000000003</v>
      </c>
      <c r="L14" s="143">
        <f t="shared" si="5"/>
        <v>1.458908209592549E-2</v>
      </c>
      <c r="M14" s="146">
        <f t="shared" si="6"/>
        <v>381.95704945000364</v>
      </c>
      <c r="N14" s="145">
        <f t="shared" si="7"/>
        <v>1.8281264016621068E-2</v>
      </c>
      <c r="O14" s="183">
        <v>59557.563006238903</v>
      </c>
      <c r="P14" s="147">
        <f t="shared" si="8"/>
        <v>1.7620732849888313E-2</v>
      </c>
      <c r="Q14" s="60"/>
      <c r="R14" s="252"/>
      <c r="S14" s="252"/>
      <c r="T14" s="252" t="s">
        <v>3</v>
      </c>
      <c r="U14" s="337" t="s">
        <v>111</v>
      </c>
      <c r="V14" s="252">
        <v>443434.00000000017</v>
      </c>
      <c r="W14" s="252">
        <v>59.000000000000007</v>
      </c>
      <c r="X14" s="338">
        <v>830.92119620000108</v>
      </c>
      <c r="Y14" s="339">
        <v>145.94413730000002</v>
      </c>
      <c r="Z14" s="338">
        <v>158713.32501630668</v>
      </c>
      <c r="AA14" s="240"/>
      <c r="AB14" s="341">
        <f>SUM(Z4:Z14)</f>
        <v>1280898.1812756113</v>
      </c>
      <c r="AC14" s="241"/>
      <c r="AD14" s="97"/>
      <c r="AE14" s="149"/>
      <c r="AF14" s="149"/>
      <c r="AG14" s="149"/>
      <c r="AH14" s="97"/>
    </row>
    <row r="15" spans="1:34" s="61" customFormat="1" ht="18.75" customHeight="1" x14ac:dyDescent="0.2">
      <c r="A15" s="141">
        <v>10</v>
      </c>
      <c r="B15" s="142" t="s">
        <v>113</v>
      </c>
      <c r="C15" s="181">
        <v>930391.99999999581</v>
      </c>
      <c r="D15" s="143">
        <f t="shared" si="0"/>
        <v>0.11964199166536629</v>
      </c>
      <c r="E15" s="182">
        <v>116</v>
      </c>
      <c r="F15" s="143">
        <f t="shared" si="1"/>
        <v>0.1124031007751938</v>
      </c>
      <c r="G15" s="144">
        <f t="shared" si="2"/>
        <v>930507.99999999581</v>
      </c>
      <c r="H15" s="145">
        <f t="shared" si="3"/>
        <v>0.1196410311335297</v>
      </c>
      <c r="I15" s="183">
        <v>1364.0518284399889</v>
      </c>
      <c r="J15" s="143">
        <f t="shared" si="4"/>
        <v>7.6230285092614869E-2</v>
      </c>
      <c r="K15" s="184">
        <v>378.2140409999995</v>
      </c>
      <c r="L15" s="143">
        <f t="shared" si="5"/>
        <v>0.12609109383619602</v>
      </c>
      <c r="M15" s="146">
        <f t="shared" si="6"/>
        <v>1742.2658694399884</v>
      </c>
      <c r="N15" s="145">
        <f t="shared" si="7"/>
        <v>8.3388491958045138E-2</v>
      </c>
      <c r="O15" s="183">
        <v>292172.31598590949</v>
      </c>
      <c r="P15" s="147">
        <f t="shared" si="8"/>
        <v>8.6442259660314824E-2</v>
      </c>
      <c r="Q15" s="60"/>
      <c r="R15" s="252"/>
      <c r="S15" s="252"/>
      <c r="T15" s="252" t="s">
        <v>4</v>
      </c>
      <c r="U15" s="252" t="s">
        <v>182</v>
      </c>
      <c r="V15" s="252">
        <v>3900.0000000000014</v>
      </c>
      <c r="W15" s="252">
        <v>66.000000000000014</v>
      </c>
      <c r="X15" s="252">
        <v>100.74059250000009</v>
      </c>
      <c r="Y15" s="252">
        <v>161.86111699999987</v>
      </c>
      <c r="Z15" s="252">
        <v>19546.452440008197</v>
      </c>
      <c r="AA15" s="240"/>
      <c r="AB15" s="240"/>
      <c r="AC15" s="241"/>
      <c r="AD15" s="97"/>
      <c r="AE15" s="149"/>
      <c r="AF15" s="149"/>
      <c r="AG15" s="149"/>
      <c r="AH15" s="97"/>
    </row>
    <row r="16" spans="1:34" s="61" customFormat="1" ht="18.75" customHeight="1" x14ac:dyDescent="0.2">
      <c r="A16" s="141">
        <v>11</v>
      </c>
      <c r="B16" s="142" t="s">
        <v>110</v>
      </c>
      <c r="C16" s="181">
        <v>11838.999999999998</v>
      </c>
      <c r="D16" s="143">
        <f t="shared" si="0"/>
        <v>1.5224137130653292E-3</v>
      </c>
      <c r="E16" s="182"/>
      <c r="F16" s="143"/>
      <c r="G16" s="144">
        <f t="shared" ref="G16" si="9">SUM(C16,E16)</f>
        <v>11838.999999999998</v>
      </c>
      <c r="H16" s="145">
        <f t="shared" si="3"/>
        <v>1.5222117032737646E-3</v>
      </c>
      <c r="I16" s="183">
        <v>19.050492100000039</v>
      </c>
      <c r="J16" s="143">
        <f t="shared" si="4"/>
        <v>1.0646402238237975E-3</v>
      </c>
      <c r="K16" s="184"/>
      <c r="L16" s="143"/>
      <c r="M16" s="146">
        <f t="shared" ref="M16" si="10">SUM(I16,K16)</f>
        <v>19.050492100000039</v>
      </c>
      <c r="N16" s="145">
        <f t="shared" si="7"/>
        <v>9.1179643425390192E-4</v>
      </c>
      <c r="O16" s="183">
        <v>3640.1781865382118</v>
      </c>
      <c r="P16" s="147">
        <f t="shared" si="8"/>
        <v>1.0769850899416675E-3</v>
      </c>
      <c r="Q16" s="60"/>
      <c r="R16" s="252"/>
      <c r="S16" s="252"/>
      <c r="T16" s="252"/>
      <c r="U16" s="252"/>
      <c r="V16" s="252"/>
      <c r="W16" s="252"/>
      <c r="X16" s="252"/>
      <c r="Y16" s="252"/>
      <c r="Z16" s="252"/>
      <c r="AA16" s="240"/>
      <c r="AB16" s="240"/>
      <c r="AC16" s="241"/>
      <c r="AD16" s="97"/>
      <c r="AE16" s="149"/>
      <c r="AF16" s="149"/>
      <c r="AG16" s="149"/>
      <c r="AH16" s="97"/>
    </row>
    <row r="17" spans="1:34" s="61" customFormat="1" ht="18.75" customHeight="1" thickBot="1" x14ac:dyDescent="0.25">
      <c r="A17" s="141">
        <v>12</v>
      </c>
      <c r="B17" s="142" t="s">
        <v>111</v>
      </c>
      <c r="C17" s="181">
        <v>443434.00000000017</v>
      </c>
      <c r="D17" s="143">
        <f t="shared" si="0"/>
        <v>5.7022552786503214E-2</v>
      </c>
      <c r="E17" s="182">
        <v>59.000000000000007</v>
      </c>
      <c r="F17" s="143">
        <f>E17/E$43</f>
        <v>5.7170542635658919E-2</v>
      </c>
      <c r="G17" s="144">
        <f t="shared" si="2"/>
        <v>443493.00000000017</v>
      </c>
      <c r="H17" s="145">
        <f t="shared" si="3"/>
        <v>5.7022572423345894E-2</v>
      </c>
      <c r="I17" s="183">
        <v>830.92119620000108</v>
      </c>
      <c r="J17" s="143">
        <f t="shared" si="4"/>
        <v>4.6436182522671163E-2</v>
      </c>
      <c r="K17" s="184">
        <v>145.94413730000002</v>
      </c>
      <c r="L17" s="143">
        <f>K17/K$43</f>
        <v>4.8655665618551169E-2</v>
      </c>
      <c r="M17" s="146">
        <f t="shared" si="6"/>
        <v>976.86533350000104</v>
      </c>
      <c r="N17" s="145">
        <f t="shared" si="7"/>
        <v>4.675481993620248E-2</v>
      </c>
      <c r="O17" s="183">
        <v>162731.20037235093</v>
      </c>
      <c r="P17" s="147">
        <f t="shared" si="8"/>
        <v>4.8145741084175395E-2</v>
      </c>
      <c r="Q17" s="60"/>
      <c r="R17" s="252"/>
      <c r="S17" s="252"/>
      <c r="T17" s="252" t="s">
        <v>4</v>
      </c>
      <c r="U17" s="252" t="s">
        <v>141</v>
      </c>
      <c r="V17" s="252">
        <v>2822.0000000000009</v>
      </c>
      <c r="W17" s="252"/>
      <c r="X17" s="252">
        <v>2.4368639999999981</v>
      </c>
      <c r="Y17" s="252"/>
      <c r="Z17" s="252">
        <v>390.72307100282325</v>
      </c>
      <c r="AA17" s="240"/>
      <c r="AB17" s="240"/>
      <c r="AC17" s="241"/>
      <c r="AD17" s="97"/>
      <c r="AE17" s="149"/>
      <c r="AF17" s="149"/>
      <c r="AG17" s="149"/>
      <c r="AH17" s="97"/>
    </row>
    <row r="18" spans="1:34" s="61" customFormat="1" ht="18.75" customHeight="1" thickTop="1" thickBot="1" x14ac:dyDescent="0.25">
      <c r="A18" s="150"/>
      <c r="B18" s="151" t="s">
        <v>2</v>
      </c>
      <c r="C18" s="152">
        <f>SUM(C6:C17)</f>
        <v>4847654.9999999935</v>
      </c>
      <c r="D18" s="156"/>
      <c r="E18" s="154">
        <f>SUM(E6:E17)</f>
        <v>395</v>
      </c>
      <c r="F18" s="153"/>
      <c r="G18" s="155">
        <f>SUM(G6:G17)</f>
        <v>4848049.9999999935</v>
      </c>
      <c r="H18" s="156">
        <f>SUM(H6:H17)</f>
        <v>0.6233430566818452</v>
      </c>
      <c r="I18" s="157">
        <f>SUM(I6:I17)</f>
        <v>6877.8646369800044</v>
      </c>
      <c r="J18" s="153"/>
      <c r="K18" s="103">
        <f>SUM(K6:K17)</f>
        <v>1200.2119822999994</v>
      </c>
      <c r="L18" s="153"/>
      <c r="M18" s="158">
        <f>SUM(M6:M17)</f>
        <v>8078.0766192800038</v>
      </c>
      <c r="N18" s="156">
        <f>SUM(N6:N17)</f>
        <v>0.38663365851264853</v>
      </c>
      <c r="O18" s="159">
        <f>SUM(O6:O17)</f>
        <v>1472103.448656183</v>
      </c>
      <c r="P18" s="160">
        <f>SUM(P6:P17)</f>
        <v>0.43553732367210191</v>
      </c>
      <c r="Q18" s="109"/>
      <c r="R18" s="240"/>
      <c r="S18" s="240"/>
      <c r="T18" s="252" t="s">
        <v>4</v>
      </c>
      <c r="U18" s="252" t="s">
        <v>99</v>
      </c>
      <c r="V18" s="252">
        <v>253227.99999999991</v>
      </c>
      <c r="W18" s="252">
        <v>71.000000000000014</v>
      </c>
      <c r="X18" s="252">
        <v>590.48852720000059</v>
      </c>
      <c r="Y18" s="240">
        <v>114.24096760000002</v>
      </c>
      <c r="Z18" s="252">
        <v>111652.33833286012</v>
      </c>
      <c r="AA18" s="240"/>
      <c r="AB18" s="240"/>
      <c r="AC18" s="240"/>
      <c r="AD18" s="97"/>
      <c r="AE18" s="149"/>
      <c r="AF18" s="149"/>
      <c r="AG18" s="149"/>
      <c r="AH18" s="97"/>
    </row>
    <row r="19" spans="1:34" s="61" customFormat="1" ht="18.75" customHeight="1" x14ac:dyDescent="0.2">
      <c r="A19" s="89"/>
      <c r="B19" s="161"/>
      <c r="C19" s="114"/>
      <c r="D19" s="162"/>
      <c r="E19" s="114"/>
      <c r="F19" s="162"/>
      <c r="G19" s="163"/>
      <c r="H19" s="162"/>
      <c r="I19" s="114"/>
      <c r="J19" s="162"/>
      <c r="K19" s="114"/>
      <c r="L19" s="162"/>
      <c r="M19" s="164"/>
      <c r="N19" s="162"/>
      <c r="O19" s="91"/>
      <c r="P19" s="91"/>
      <c r="Q19" s="60"/>
      <c r="R19" s="252"/>
      <c r="S19" s="252"/>
      <c r="T19" s="252" t="s">
        <v>4</v>
      </c>
      <c r="U19" s="252" t="s">
        <v>60</v>
      </c>
      <c r="V19" s="252">
        <v>2058</v>
      </c>
      <c r="W19" s="252"/>
      <c r="X19" s="252">
        <v>2.9267526999999989</v>
      </c>
      <c r="Y19" s="240"/>
      <c r="Z19" s="252">
        <v>629.57632516842079</v>
      </c>
      <c r="AA19" s="240"/>
      <c r="AB19" s="240"/>
      <c r="AC19" s="240"/>
      <c r="AD19" s="97"/>
      <c r="AE19" s="149"/>
      <c r="AF19" s="149"/>
      <c r="AG19" s="149"/>
      <c r="AH19" s="97"/>
    </row>
    <row r="20" spans="1:34" s="61" customFormat="1" ht="18.75" customHeight="1" x14ac:dyDescent="0.2">
      <c r="A20" s="89"/>
      <c r="C20" s="345"/>
      <c r="P20" s="91"/>
      <c r="Q20" s="60"/>
      <c r="R20" s="252"/>
      <c r="S20" s="252"/>
      <c r="T20" s="252" t="s">
        <v>4</v>
      </c>
      <c r="U20" s="252" t="s">
        <v>140</v>
      </c>
      <c r="V20" s="252">
        <v>2069</v>
      </c>
      <c r="W20" s="252"/>
      <c r="X20" s="252">
        <v>1.6551366000000003</v>
      </c>
      <c r="Y20" s="240"/>
      <c r="Z20" s="252">
        <v>350.92646050715371</v>
      </c>
      <c r="AA20" s="240"/>
      <c r="AB20" s="240"/>
      <c r="AC20" s="240"/>
      <c r="AD20" s="97"/>
      <c r="AE20" s="149"/>
      <c r="AF20" s="149"/>
      <c r="AG20" s="149"/>
      <c r="AH20" s="97"/>
    </row>
    <row r="21" spans="1:34" s="61" customFormat="1" ht="18.75" customHeight="1" thickBot="1" x14ac:dyDescent="0.25">
      <c r="A21" s="132" t="s">
        <v>191</v>
      </c>
      <c r="B21" s="60"/>
      <c r="C21" s="114"/>
      <c r="D21" s="162"/>
      <c r="E21" s="114"/>
      <c r="F21" s="162"/>
      <c r="G21" s="163"/>
      <c r="H21" s="162"/>
      <c r="I21" s="114"/>
      <c r="J21" s="162"/>
      <c r="K21" s="114"/>
      <c r="L21" s="162"/>
      <c r="M21" s="164"/>
      <c r="N21" s="162"/>
      <c r="O21" s="91"/>
      <c r="P21" s="91"/>
      <c r="Q21" s="60"/>
      <c r="R21" s="252"/>
      <c r="S21" s="252"/>
      <c r="T21" s="252" t="s">
        <v>4</v>
      </c>
      <c r="U21" s="240" t="s">
        <v>107</v>
      </c>
      <c r="V21" s="240">
        <v>6522.9999999999973</v>
      </c>
      <c r="W21" s="240"/>
      <c r="X21" s="240">
        <v>3.3766753999999977</v>
      </c>
      <c r="Y21" s="240"/>
      <c r="Z21" s="252">
        <v>270.67142270450751</v>
      </c>
      <c r="AA21" s="240"/>
      <c r="AB21" s="240"/>
      <c r="AC21" s="240"/>
      <c r="AD21" s="97"/>
      <c r="AE21" s="149"/>
      <c r="AF21" s="149"/>
      <c r="AG21" s="149"/>
      <c r="AH21" s="97"/>
    </row>
    <row r="22" spans="1:34" s="61" customFormat="1" ht="18.75" customHeight="1" x14ac:dyDescent="0.2">
      <c r="A22" s="376" t="s">
        <v>5</v>
      </c>
      <c r="B22" s="383" t="s">
        <v>8</v>
      </c>
      <c r="C22" s="362" t="s">
        <v>222</v>
      </c>
      <c r="D22" s="360"/>
      <c r="E22" s="360"/>
      <c r="F22" s="360"/>
      <c r="G22" s="360"/>
      <c r="H22" s="361"/>
      <c r="I22" s="362" t="s">
        <v>224</v>
      </c>
      <c r="J22" s="360"/>
      <c r="K22" s="360"/>
      <c r="L22" s="360"/>
      <c r="M22" s="360"/>
      <c r="N22" s="361"/>
      <c r="O22" s="362" t="s">
        <v>173</v>
      </c>
      <c r="P22" s="361"/>
      <c r="Q22" s="60"/>
      <c r="R22" s="252"/>
      <c r="S22" s="252"/>
      <c r="T22" s="252" t="s">
        <v>4</v>
      </c>
      <c r="U22" s="252" t="s">
        <v>57</v>
      </c>
      <c r="V22" s="252">
        <v>8298.0000000000018</v>
      </c>
      <c r="W22" s="252"/>
      <c r="X22" s="252">
        <v>12.36336499999998</v>
      </c>
      <c r="Y22" s="240"/>
      <c r="Z22" s="252">
        <v>2118.4618670407995</v>
      </c>
      <c r="AA22" s="240"/>
      <c r="AB22" s="240"/>
      <c r="AC22" s="240"/>
      <c r="AD22" s="97"/>
      <c r="AE22" s="149"/>
      <c r="AF22" s="149"/>
      <c r="AG22" s="149"/>
      <c r="AH22" s="97"/>
    </row>
    <row r="23" spans="1:34" s="61" customFormat="1" ht="18.75" customHeight="1" x14ac:dyDescent="0.2">
      <c r="A23" s="382"/>
      <c r="B23" s="384"/>
      <c r="C23" s="329" t="s">
        <v>46</v>
      </c>
      <c r="D23" s="324" t="s">
        <v>6</v>
      </c>
      <c r="E23" s="330" t="s">
        <v>47</v>
      </c>
      <c r="F23" s="324" t="s">
        <v>6</v>
      </c>
      <c r="G23" s="330" t="s">
        <v>2</v>
      </c>
      <c r="H23" s="328" t="s">
        <v>6</v>
      </c>
      <c r="I23" s="329" t="s">
        <v>46</v>
      </c>
      <c r="J23" s="324" t="s">
        <v>6</v>
      </c>
      <c r="K23" s="330" t="s">
        <v>47</v>
      </c>
      <c r="L23" s="324" t="s">
        <v>6</v>
      </c>
      <c r="M23" s="330" t="s">
        <v>2</v>
      </c>
      <c r="N23" s="328" t="s">
        <v>6</v>
      </c>
      <c r="O23" s="336" t="s">
        <v>37</v>
      </c>
      <c r="P23" s="328" t="s">
        <v>6</v>
      </c>
      <c r="Q23" s="60"/>
      <c r="R23" s="252"/>
      <c r="S23" s="252"/>
      <c r="T23" s="252" t="s">
        <v>4</v>
      </c>
      <c r="U23" s="252" t="s">
        <v>56</v>
      </c>
      <c r="V23" s="252">
        <v>26161.000000000033</v>
      </c>
      <c r="W23" s="252"/>
      <c r="X23" s="252">
        <v>29.700073200000173</v>
      </c>
      <c r="Y23" s="240"/>
      <c r="Z23" s="252">
        <v>7129.6012648607539</v>
      </c>
      <c r="AA23" s="240"/>
      <c r="AB23" s="240"/>
      <c r="AC23" s="240"/>
      <c r="AD23" s="97"/>
      <c r="AE23" s="149"/>
      <c r="AF23" s="149"/>
      <c r="AG23" s="149"/>
      <c r="AH23" s="97"/>
    </row>
    <row r="24" spans="1:34" s="62" customFormat="1" ht="18.75" customHeight="1" x14ac:dyDescent="0.2">
      <c r="A24" s="141">
        <v>13</v>
      </c>
      <c r="B24" s="142" t="s">
        <v>170</v>
      </c>
      <c r="C24" s="177">
        <v>3900.0000000000014</v>
      </c>
      <c r="D24" s="136">
        <f t="shared" ref="D24:D34" si="11">C24/C$43</f>
        <v>5.0151309071330241E-4</v>
      </c>
      <c r="E24" s="178">
        <v>66.000000000000014</v>
      </c>
      <c r="F24" s="136">
        <f>E24/E$43</f>
        <v>6.395348837209304E-2</v>
      </c>
      <c r="G24" s="137">
        <f t="shared" ref="G24" si="12">SUM(C24,E24)</f>
        <v>3966.0000000000014</v>
      </c>
      <c r="H24" s="138">
        <f t="shared" ref="H24:H34" si="13">G24/G$43</f>
        <v>5.0993256315429961E-4</v>
      </c>
      <c r="I24" s="179">
        <v>100.74059250000009</v>
      </c>
      <c r="J24" s="136">
        <f t="shared" ref="J24:J34" si="14">I24/I$43</f>
        <v>5.6299063763996871E-3</v>
      </c>
      <c r="K24" s="180">
        <v>161.86111699999987</v>
      </c>
      <c r="L24" s="136">
        <f>K24/K$43</f>
        <v>5.3962156555891885E-2</v>
      </c>
      <c r="M24" s="139">
        <f t="shared" ref="M24:M34" si="15">SUM(I24,K24)</f>
        <v>262.60170949999997</v>
      </c>
      <c r="N24" s="140">
        <f t="shared" ref="N24:N34" si="16">M24/M$43</f>
        <v>1.2568667575315731E-2</v>
      </c>
      <c r="O24" s="185">
        <v>12311.64278270043</v>
      </c>
      <c r="P24" s="140">
        <f t="shared" ref="P24:P34" si="17">O24/O$43</f>
        <v>3.6425293021894538E-3</v>
      </c>
      <c r="Q24" s="60"/>
      <c r="R24" s="252"/>
      <c r="S24" s="252"/>
      <c r="T24" s="252" t="s">
        <v>4</v>
      </c>
      <c r="U24" s="252" t="s">
        <v>58</v>
      </c>
      <c r="V24" s="252">
        <v>11894</v>
      </c>
      <c r="W24" s="252"/>
      <c r="X24" s="252">
        <v>15.458141800000021</v>
      </c>
      <c r="Y24" s="240"/>
      <c r="Z24" s="252">
        <v>3089.4107225864295</v>
      </c>
      <c r="AA24" s="242"/>
      <c r="AB24" s="242"/>
      <c r="AC24" s="242"/>
      <c r="AD24" s="99"/>
      <c r="AE24" s="165"/>
      <c r="AF24" s="165"/>
      <c r="AG24" s="165"/>
      <c r="AH24" s="99"/>
    </row>
    <row r="25" spans="1:34" s="62" customFormat="1" ht="18.75" customHeight="1" x14ac:dyDescent="0.2">
      <c r="A25" s="141">
        <v>14</v>
      </c>
      <c r="B25" s="142" t="s">
        <v>141</v>
      </c>
      <c r="C25" s="181">
        <v>2822.0000000000009</v>
      </c>
      <c r="D25" s="143">
        <f t="shared" si="11"/>
        <v>3.6288972871613824E-4</v>
      </c>
      <c r="E25" s="182"/>
      <c r="F25" s="143"/>
      <c r="G25" s="144">
        <f>SUM(C25,E25)</f>
        <v>2822.0000000000009</v>
      </c>
      <c r="H25" s="145">
        <f t="shared" si="13"/>
        <v>3.6284157670737102E-4</v>
      </c>
      <c r="I25" s="183">
        <v>2.4368639999999981</v>
      </c>
      <c r="J25" s="143">
        <f t="shared" si="14"/>
        <v>1.3618458886886957E-4</v>
      </c>
      <c r="K25" s="184"/>
      <c r="L25" s="143"/>
      <c r="M25" s="146">
        <f t="shared" si="15"/>
        <v>2.4368639999999981</v>
      </c>
      <c r="N25" s="147">
        <f t="shared" si="16"/>
        <v>1.1663341263303609E-4</v>
      </c>
      <c r="O25" s="186">
        <v>669.1757982577617</v>
      </c>
      <c r="P25" s="147">
        <f t="shared" si="17"/>
        <v>1.9798271412608975E-4</v>
      </c>
      <c r="Q25" s="60"/>
      <c r="R25" s="252"/>
      <c r="S25" s="252"/>
      <c r="T25" s="252" t="s">
        <v>4</v>
      </c>
      <c r="U25" s="252" t="s">
        <v>108</v>
      </c>
      <c r="V25" s="252">
        <v>1450933.0000000035</v>
      </c>
      <c r="W25" s="252">
        <v>421.99999999999983</v>
      </c>
      <c r="X25" s="252">
        <v>4803.8506192000068</v>
      </c>
      <c r="Y25" s="240">
        <v>1400.1665502000003</v>
      </c>
      <c r="Z25" s="252">
        <v>873387.3618922832</v>
      </c>
      <c r="AA25" s="242"/>
      <c r="AB25" s="242"/>
      <c r="AC25" s="242"/>
      <c r="AD25" s="99"/>
      <c r="AE25" s="165"/>
      <c r="AF25" s="165"/>
      <c r="AG25" s="165"/>
      <c r="AH25" s="99"/>
    </row>
    <row r="26" spans="1:34" s="61" customFormat="1" ht="18.75" customHeight="1" x14ac:dyDescent="0.2">
      <c r="A26" s="141">
        <v>15</v>
      </c>
      <c r="B26" s="142" t="s">
        <v>99</v>
      </c>
      <c r="C26" s="181">
        <v>253227.99999999991</v>
      </c>
      <c r="D26" s="143">
        <f t="shared" si="11"/>
        <v>3.2563373573114882E-2</v>
      </c>
      <c r="E26" s="182">
        <v>71.000000000000014</v>
      </c>
      <c r="F26" s="143">
        <f>E26/E$43</f>
        <v>6.8798449612403112E-2</v>
      </c>
      <c r="G26" s="144">
        <f t="shared" ref="G26:G34" si="18">SUM(C26,E26)</f>
        <v>253298.99999999991</v>
      </c>
      <c r="H26" s="145">
        <f t="shared" si="13"/>
        <v>3.2568181622395574E-2</v>
      </c>
      <c r="I26" s="183">
        <v>590.48852720000059</v>
      </c>
      <c r="J26" s="143">
        <f t="shared" si="14"/>
        <v>3.2999558985859059E-2</v>
      </c>
      <c r="K26" s="184">
        <v>114.24096760000002</v>
      </c>
      <c r="L26" s="143">
        <f>K26/K$43</f>
        <v>3.8086287139163746E-2</v>
      </c>
      <c r="M26" s="146">
        <f t="shared" si="15"/>
        <v>704.72949480000057</v>
      </c>
      <c r="N26" s="147">
        <f t="shared" si="16"/>
        <v>3.3729828977603835E-2</v>
      </c>
      <c r="O26" s="186">
        <v>117632.63759274108</v>
      </c>
      <c r="P26" s="147">
        <f t="shared" si="17"/>
        <v>3.4802855872935703E-2</v>
      </c>
      <c r="Q26" s="60"/>
      <c r="R26" s="252"/>
      <c r="S26" s="252"/>
      <c r="T26" s="252" t="s">
        <v>4</v>
      </c>
      <c r="U26" s="252" t="s">
        <v>109</v>
      </c>
      <c r="V26" s="252">
        <v>1179027.0000000014</v>
      </c>
      <c r="W26" s="252">
        <v>77.999999999999986</v>
      </c>
      <c r="X26" s="252">
        <v>5471.6437445699521</v>
      </c>
      <c r="Y26" s="240">
        <v>123.04955979999998</v>
      </c>
      <c r="Z26" s="252">
        <v>876071.65676912572</v>
      </c>
      <c r="AA26" s="240"/>
      <c r="AB26" s="240"/>
      <c r="AC26" s="240"/>
      <c r="AD26" s="97"/>
      <c r="AE26" s="149"/>
      <c r="AF26" s="149"/>
      <c r="AG26" s="149"/>
      <c r="AH26" s="97"/>
    </row>
    <row r="27" spans="1:34" s="61" customFormat="1" ht="18.75" customHeight="1" x14ac:dyDescent="0.2">
      <c r="A27" s="141">
        <v>16</v>
      </c>
      <c r="B27" s="142" t="s">
        <v>60</v>
      </c>
      <c r="C27" s="181">
        <v>2058</v>
      </c>
      <c r="D27" s="143">
        <f t="shared" si="11"/>
        <v>2.646446001764041E-4</v>
      </c>
      <c r="E27" s="182"/>
      <c r="F27" s="143"/>
      <c r="G27" s="144">
        <f t="shared" si="18"/>
        <v>2058</v>
      </c>
      <c r="H27" s="145">
        <f t="shared" si="13"/>
        <v>2.6460948435994664E-4</v>
      </c>
      <c r="I27" s="183">
        <v>2.9267526999999989</v>
      </c>
      <c r="J27" s="143">
        <f t="shared" si="14"/>
        <v>1.6356210817278029E-4</v>
      </c>
      <c r="K27" s="184"/>
      <c r="L27" s="143"/>
      <c r="M27" s="146">
        <f t="shared" si="15"/>
        <v>2.9267526999999989</v>
      </c>
      <c r="N27" s="147">
        <f t="shared" si="16"/>
        <v>1.4008051140069886E-4</v>
      </c>
      <c r="O27" s="186">
        <v>814.04057321167431</v>
      </c>
      <c r="P27" s="147">
        <f t="shared" si="17"/>
        <v>2.4084248490876411E-4</v>
      </c>
      <c r="Q27" s="60"/>
      <c r="R27" s="252"/>
      <c r="S27" s="252"/>
      <c r="T27" s="252" t="s">
        <v>4</v>
      </c>
      <c r="U27" s="252" t="s">
        <v>59</v>
      </c>
      <c r="V27" s="252">
        <v>8060.0000000000009</v>
      </c>
      <c r="W27" s="252"/>
      <c r="X27" s="252">
        <v>11.025811700000002</v>
      </c>
      <c r="Y27" s="242"/>
      <c r="Z27" s="252">
        <v>2091.1460427200523</v>
      </c>
      <c r="AA27" s="240"/>
      <c r="AB27" s="240"/>
      <c r="AC27" s="240"/>
      <c r="AD27" s="97"/>
      <c r="AE27" s="97"/>
      <c r="AF27" s="97"/>
      <c r="AG27" s="97"/>
      <c r="AH27" s="97"/>
    </row>
    <row r="28" spans="1:34" s="61" customFormat="1" ht="18.75" customHeight="1" x14ac:dyDescent="0.2">
      <c r="A28" s="141">
        <v>17</v>
      </c>
      <c r="B28" s="142" t="s">
        <v>140</v>
      </c>
      <c r="C28" s="181">
        <v>2069</v>
      </c>
      <c r="D28" s="143">
        <f t="shared" si="11"/>
        <v>2.6605912427841598E-4</v>
      </c>
      <c r="E28" s="182"/>
      <c r="F28" s="143"/>
      <c r="G28" s="144">
        <f t="shared" si="18"/>
        <v>2069</v>
      </c>
      <c r="H28" s="145">
        <f t="shared" si="13"/>
        <v>2.6602382076809015E-4</v>
      </c>
      <c r="I28" s="183">
        <v>1.6551366000000003</v>
      </c>
      <c r="J28" s="143">
        <f t="shared" si="14"/>
        <v>9.2497610614633745E-5</v>
      </c>
      <c r="K28" s="184"/>
      <c r="L28" s="143"/>
      <c r="M28" s="146">
        <f t="shared" si="15"/>
        <v>1.6551366000000003</v>
      </c>
      <c r="N28" s="145">
        <f t="shared" si="16"/>
        <v>7.9218302716869136E-5</v>
      </c>
      <c r="O28" s="186">
        <v>516.13547605378437</v>
      </c>
      <c r="P28" s="147">
        <f t="shared" si="17"/>
        <v>1.5270412150579355E-4</v>
      </c>
      <c r="Q28" s="60"/>
      <c r="R28" s="252"/>
      <c r="S28" s="252"/>
      <c r="T28" s="252"/>
      <c r="U28" s="252"/>
      <c r="V28" s="252"/>
      <c r="W28" s="252"/>
      <c r="X28" s="252"/>
      <c r="Y28" s="240"/>
      <c r="Z28" s="252">
        <v>3177626.5078863138</v>
      </c>
      <c r="AA28" s="240"/>
      <c r="AB28" s="240"/>
      <c r="AC28" s="240"/>
    </row>
    <row r="29" spans="1:34" s="61" customFormat="1" ht="18.75" customHeight="1" x14ac:dyDescent="0.2">
      <c r="A29" s="141">
        <v>18</v>
      </c>
      <c r="B29" s="142" t="s">
        <v>107</v>
      </c>
      <c r="C29" s="181">
        <v>6522.9999999999973</v>
      </c>
      <c r="D29" s="143">
        <f t="shared" si="11"/>
        <v>8.3881279249304328E-4</v>
      </c>
      <c r="E29" s="182"/>
      <c r="F29" s="143"/>
      <c r="G29" s="144">
        <f t="shared" si="18"/>
        <v>6522.9999999999973</v>
      </c>
      <c r="H29" s="145">
        <f t="shared" si="13"/>
        <v>8.3870149002912109E-4</v>
      </c>
      <c r="I29" s="183">
        <v>3.3766753999999977</v>
      </c>
      <c r="J29" s="143">
        <f t="shared" si="14"/>
        <v>1.887061202810767E-4</v>
      </c>
      <c r="K29" s="184"/>
      <c r="L29" s="143"/>
      <c r="M29" s="146">
        <f t="shared" si="15"/>
        <v>3.3766753999999977</v>
      </c>
      <c r="N29" s="147">
        <f t="shared" si="16"/>
        <v>1.6161475373924119E-4</v>
      </c>
      <c r="O29" s="186">
        <v>1222.5657476679746</v>
      </c>
      <c r="P29" s="147">
        <f t="shared" si="17"/>
        <v>3.6170896429769429E-4</v>
      </c>
      <c r="Q29" s="60"/>
      <c r="R29" s="252"/>
      <c r="S29" s="252"/>
      <c r="T29" s="252"/>
      <c r="U29" s="252"/>
      <c r="V29" s="252"/>
      <c r="W29" s="252"/>
      <c r="X29" s="252"/>
      <c r="Y29" s="240"/>
      <c r="Z29" s="252"/>
      <c r="AA29" s="240"/>
      <c r="AB29" s="240"/>
      <c r="AC29" s="240"/>
    </row>
    <row r="30" spans="1:34" s="61" customFormat="1" ht="18.75" customHeight="1" x14ac:dyDescent="0.2">
      <c r="A30" s="141">
        <v>19</v>
      </c>
      <c r="B30" s="142" t="s">
        <v>57</v>
      </c>
      <c r="C30" s="181">
        <v>8298.0000000000018</v>
      </c>
      <c r="D30" s="143">
        <f t="shared" si="11"/>
        <v>1.0670655453176878E-3</v>
      </c>
      <c r="E30" s="182"/>
      <c r="F30" s="143"/>
      <c r="G30" s="144">
        <f t="shared" si="18"/>
        <v>8298.0000000000018</v>
      </c>
      <c r="H30" s="145">
        <f t="shared" si="13"/>
        <v>1.066923955888648E-3</v>
      </c>
      <c r="I30" s="183">
        <v>12.36336499999998</v>
      </c>
      <c r="J30" s="143">
        <f t="shared" si="14"/>
        <v>6.9092890680841042E-4</v>
      </c>
      <c r="K30" s="184"/>
      <c r="L30" s="143"/>
      <c r="M30" s="146">
        <f t="shared" si="15"/>
        <v>12.36336499999998</v>
      </c>
      <c r="N30" s="145">
        <f t="shared" si="16"/>
        <v>5.917365316972285E-4</v>
      </c>
      <c r="O30" s="186">
        <v>0</v>
      </c>
      <c r="P30" s="147">
        <f t="shared" si="17"/>
        <v>0</v>
      </c>
      <c r="Q30" s="60"/>
      <c r="R30" s="252"/>
      <c r="S30" s="252"/>
      <c r="T30" s="252"/>
      <c r="U30" s="252"/>
      <c r="V30" s="252"/>
      <c r="W30" s="252"/>
      <c r="X30" s="252"/>
      <c r="Y30" s="240"/>
      <c r="Z30" s="252"/>
      <c r="AA30" s="240"/>
      <c r="AB30" s="240"/>
      <c r="AC30" s="240"/>
    </row>
    <row r="31" spans="1:34" s="61" customFormat="1" ht="18.75" customHeight="1" x14ac:dyDescent="0.2">
      <c r="A31" s="141">
        <v>20</v>
      </c>
      <c r="B31" s="142" t="s">
        <v>58</v>
      </c>
      <c r="C31" s="181">
        <v>11894</v>
      </c>
      <c r="D31" s="143">
        <f t="shared" si="11"/>
        <v>1.5294863335753887E-3</v>
      </c>
      <c r="E31" s="182"/>
      <c r="F31" s="143"/>
      <c r="G31" s="144">
        <f t="shared" si="18"/>
        <v>11894</v>
      </c>
      <c r="H31" s="145">
        <f t="shared" si="13"/>
        <v>1.5292833853144826E-3</v>
      </c>
      <c r="I31" s="183">
        <v>15.458141800000021</v>
      </c>
      <c r="J31" s="143">
        <f t="shared" si="14"/>
        <v>8.6388107243969784E-4</v>
      </c>
      <c r="K31" s="184"/>
      <c r="L31" s="143"/>
      <c r="M31" s="146">
        <f t="shared" si="15"/>
        <v>15.458141800000021</v>
      </c>
      <c r="N31" s="147">
        <f t="shared" si="16"/>
        <v>7.3985902828364121E-4</v>
      </c>
      <c r="O31" s="186">
        <v>3436.1558061753635</v>
      </c>
      <c r="P31" s="147">
        <f t="shared" si="17"/>
        <v>1.0166229179804768E-3</v>
      </c>
      <c r="Q31" s="60"/>
      <c r="R31" s="252"/>
      <c r="S31" s="252"/>
      <c r="T31" s="252"/>
      <c r="U31" s="252"/>
      <c r="V31" s="252"/>
      <c r="W31" s="252"/>
      <c r="X31" s="252"/>
      <c r="Y31" s="252"/>
      <c r="Z31" s="252"/>
      <c r="AA31" s="240"/>
      <c r="AB31" s="240"/>
      <c r="AC31" s="240"/>
    </row>
    <row r="32" spans="1:34" s="61" customFormat="1" ht="18.75" customHeight="1" x14ac:dyDescent="0.2">
      <c r="A32" s="141">
        <v>21</v>
      </c>
      <c r="B32" s="142" t="s">
        <v>108</v>
      </c>
      <c r="C32" s="181">
        <v>1450933.0000000035</v>
      </c>
      <c r="D32" s="143">
        <f t="shared" si="11"/>
        <v>0.1865799726276732</v>
      </c>
      <c r="E32" s="182">
        <v>421.99999999999983</v>
      </c>
      <c r="F32" s="143">
        <f>E32/E$43</f>
        <v>0.40891472868217038</v>
      </c>
      <c r="G32" s="144">
        <f t="shared" si="18"/>
        <v>1451355.0000000035</v>
      </c>
      <c r="H32" s="145">
        <f t="shared" si="13"/>
        <v>0.18660947433101616</v>
      </c>
      <c r="I32" s="183">
        <v>4803.8506192000068</v>
      </c>
      <c r="J32" s="143">
        <f t="shared" si="14"/>
        <v>0.26846406757341318</v>
      </c>
      <c r="K32" s="184">
        <v>1400.1665502000003</v>
      </c>
      <c r="L32" s="143">
        <f>K32/K$43</f>
        <v>0.46679528713628937</v>
      </c>
      <c r="M32" s="146">
        <f t="shared" si="15"/>
        <v>6204.0171694000073</v>
      </c>
      <c r="N32" s="145">
        <f t="shared" si="16"/>
        <v>0.29693724988389675</v>
      </c>
      <c r="O32" s="186">
        <v>888210.96627632179</v>
      </c>
      <c r="P32" s="147">
        <f t="shared" si="17"/>
        <v>0.26278657757465201</v>
      </c>
      <c r="Q32" s="60"/>
      <c r="R32" s="252"/>
      <c r="S32" s="252"/>
      <c r="T32" s="252"/>
      <c r="U32" s="252"/>
      <c r="V32" s="252"/>
      <c r="W32" s="252"/>
      <c r="X32" s="252"/>
      <c r="Y32" s="252"/>
      <c r="Z32" s="252"/>
      <c r="AA32" s="240"/>
      <c r="AB32" s="240"/>
      <c r="AC32" s="240"/>
    </row>
    <row r="33" spans="1:30" s="61" customFormat="1" ht="18.75" customHeight="1" x14ac:dyDescent="0.2">
      <c r="A33" s="141">
        <v>22</v>
      </c>
      <c r="B33" s="142" t="s">
        <v>109</v>
      </c>
      <c r="C33" s="181">
        <v>1179027.0000000014</v>
      </c>
      <c r="D33" s="143">
        <f t="shared" si="11"/>
        <v>0.15161473712934187</v>
      </c>
      <c r="E33" s="182">
        <v>77.999999999999986</v>
      </c>
      <c r="F33" s="143">
        <f>E33/E$43</f>
        <v>7.5581395348837191E-2</v>
      </c>
      <c r="G33" s="144">
        <f t="shared" si="18"/>
        <v>1179105.0000000014</v>
      </c>
      <c r="H33" s="145">
        <f t="shared" si="13"/>
        <v>0.15160464822946318</v>
      </c>
      <c r="I33" s="183">
        <v>5471.6437445699521</v>
      </c>
      <c r="J33" s="143">
        <f t="shared" si="14"/>
        <v>0.30578380812026501</v>
      </c>
      <c r="K33" s="184">
        <v>123.04955979999998</v>
      </c>
      <c r="L33" s="143">
        <f>K33/K$43</f>
        <v>4.1022944442309667E-2</v>
      </c>
      <c r="M33" s="146">
        <f t="shared" si="15"/>
        <v>5594.6933043699519</v>
      </c>
      <c r="N33" s="145">
        <f t="shared" si="16"/>
        <v>0.26777373407948302</v>
      </c>
      <c r="O33" s="186">
        <v>880898.86981777428</v>
      </c>
      <c r="P33" s="147">
        <f t="shared" si="17"/>
        <v>0.26062321675588945</v>
      </c>
      <c r="Q33" s="60"/>
      <c r="R33" s="243"/>
      <c r="S33" s="242"/>
      <c r="T33" s="242"/>
      <c r="U33" s="244"/>
      <c r="V33" s="244"/>
      <c r="W33" s="242"/>
      <c r="X33" s="242"/>
      <c r="Y33" s="242"/>
      <c r="Z33" s="240"/>
      <c r="AA33" s="240"/>
      <c r="AB33" s="240"/>
      <c r="AC33" s="240"/>
    </row>
    <row r="34" spans="1:30" s="61" customFormat="1" ht="18.75" customHeight="1" thickBot="1" x14ac:dyDescent="0.25">
      <c r="A34" s="141">
        <v>23</v>
      </c>
      <c r="B34" s="142" t="s">
        <v>59</v>
      </c>
      <c r="C34" s="181">
        <v>8060.0000000000009</v>
      </c>
      <c r="D34" s="143">
        <f t="shared" si="11"/>
        <v>1.0364603874741579E-3</v>
      </c>
      <c r="E34" s="182"/>
      <c r="F34" s="143"/>
      <c r="G34" s="144">
        <f t="shared" si="18"/>
        <v>8060.0000000000009</v>
      </c>
      <c r="H34" s="145">
        <f t="shared" si="13"/>
        <v>1.0363228590579057E-3</v>
      </c>
      <c r="I34" s="183">
        <v>11.025811700000002</v>
      </c>
      <c r="J34" s="143">
        <f t="shared" si="14"/>
        <v>6.1617949680822293E-4</v>
      </c>
      <c r="K34" s="184"/>
      <c r="L34" s="143"/>
      <c r="M34" s="146">
        <f t="shared" si="15"/>
        <v>11.025811700000002</v>
      </c>
      <c r="N34" s="145">
        <f t="shared" si="16"/>
        <v>5.2771843058137767E-4</v>
      </c>
      <c r="O34" s="186">
        <v>2155.189792712456</v>
      </c>
      <c r="P34" s="147">
        <f t="shared" si="17"/>
        <v>6.3763561941267155E-4</v>
      </c>
      <c r="Q34" s="60"/>
      <c r="R34" s="243"/>
      <c r="S34" s="242"/>
      <c r="T34" s="242"/>
      <c r="U34" s="244"/>
      <c r="V34" s="244"/>
      <c r="W34" s="242"/>
      <c r="X34" s="242"/>
      <c r="Y34" s="242"/>
      <c r="Z34" s="240"/>
      <c r="AA34" s="240"/>
      <c r="AB34" s="240"/>
      <c r="AC34" s="240"/>
    </row>
    <row r="35" spans="1:30" s="61" customFormat="1" ht="18.75" customHeight="1" thickTop="1" thickBot="1" x14ac:dyDescent="0.25">
      <c r="A35" s="166"/>
      <c r="B35" s="151" t="s">
        <v>2</v>
      </c>
      <c r="C35" s="167">
        <f>SUM(C24:C34)</f>
        <v>2928812.0000000047</v>
      </c>
      <c r="D35" s="168"/>
      <c r="E35" s="169">
        <f>SUM(E24:E34)</f>
        <v>636.99999999999989</v>
      </c>
      <c r="F35" s="168"/>
      <c r="G35" s="170">
        <f>SUM(G24:G34)</f>
        <v>2929449.0000000047</v>
      </c>
      <c r="H35" s="171">
        <f>+SUM(H24:H34)</f>
        <v>0.37665694331815475</v>
      </c>
      <c r="I35" s="172">
        <f>SUM(I24:I34)</f>
        <v>11015.966230669959</v>
      </c>
      <c r="J35" s="168"/>
      <c r="K35" s="173">
        <f>SUM(K24:K34)</f>
        <v>1799.3181946000002</v>
      </c>
      <c r="L35" s="168"/>
      <c r="M35" s="174">
        <f>SUM(M24:M34)</f>
        <v>12815.28442526996</v>
      </c>
      <c r="N35" s="171">
        <f>SUM(N24:N34)</f>
        <v>0.61336634148735147</v>
      </c>
      <c r="O35" s="175">
        <f>SUM(O24:O34)</f>
        <v>1907867.3796636167</v>
      </c>
      <c r="P35" s="176">
        <f>SUM(P24:P34)</f>
        <v>0.56446267632789815</v>
      </c>
      <c r="Q35" s="60"/>
      <c r="R35" s="243"/>
      <c r="S35" s="242"/>
      <c r="T35" s="242"/>
      <c r="U35" s="244"/>
      <c r="V35" s="244"/>
      <c r="W35" s="242"/>
      <c r="X35" s="242"/>
      <c r="Y35" s="242"/>
      <c r="Z35" s="240"/>
      <c r="AA35" s="240"/>
      <c r="AB35" s="240"/>
      <c r="AC35" s="240"/>
    </row>
    <row r="36" spans="1:30" ht="16.5" customHeight="1" x14ac:dyDescent="0.2">
      <c r="A36" s="19"/>
      <c r="B36" s="35"/>
      <c r="C36" s="14"/>
      <c r="D36" s="18"/>
      <c r="E36" s="14"/>
      <c r="F36" s="18"/>
      <c r="G36" s="14"/>
      <c r="H36" s="18"/>
      <c r="I36" s="14"/>
      <c r="J36" s="18"/>
      <c r="K36" s="14"/>
      <c r="L36" s="18"/>
      <c r="M36" s="14"/>
      <c r="N36" s="18"/>
      <c r="O36" s="12"/>
      <c r="P36" s="12"/>
      <c r="R36" s="245"/>
      <c r="S36" s="246"/>
      <c r="T36" s="246"/>
      <c r="U36" s="247"/>
      <c r="V36" s="247"/>
      <c r="W36" s="246"/>
      <c r="X36" s="248"/>
      <c r="Y36" s="246"/>
    </row>
    <row r="37" spans="1:30" ht="16.5" customHeight="1" x14ac:dyDescent="0.2">
      <c r="A37" s="19"/>
      <c r="B37" s="35"/>
      <c r="C37" s="14"/>
      <c r="D37" s="18"/>
      <c r="E37" s="14"/>
      <c r="F37" s="18"/>
      <c r="G37" s="14"/>
      <c r="H37" s="18"/>
      <c r="I37" s="346"/>
      <c r="J37" s="347"/>
      <c r="K37" s="346"/>
      <c r="L37" s="18"/>
      <c r="M37" s="14"/>
      <c r="N37" s="18"/>
      <c r="O37" s="12"/>
      <c r="P37" s="12"/>
      <c r="R37" s="245"/>
      <c r="S37" s="246"/>
      <c r="T37" s="246"/>
      <c r="U37" s="247"/>
      <c r="V37" s="247"/>
      <c r="W37" s="246"/>
      <c r="X37" s="248"/>
      <c r="Y37" s="246"/>
    </row>
    <row r="38" spans="1:30" x14ac:dyDescent="0.2">
      <c r="C38" s="344"/>
      <c r="E38" s="344"/>
      <c r="G38" s="344"/>
      <c r="M38" s="344"/>
      <c r="P38" s="12"/>
      <c r="R38" s="248"/>
      <c r="S38" s="246"/>
      <c r="T38" s="246"/>
      <c r="U38" s="248"/>
      <c r="V38" s="248"/>
      <c r="W38" s="246"/>
      <c r="X38" s="248"/>
      <c r="Y38" s="246"/>
    </row>
    <row r="39" spans="1:30" x14ac:dyDescent="0.2">
      <c r="P39" s="12"/>
      <c r="R39" s="248"/>
      <c r="S39" s="246"/>
      <c r="T39" s="246"/>
      <c r="U39" s="248"/>
      <c r="V39" s="248"/>
      <c r="W39" s="246"/>
      <c r="X39" s="248"/>
      <c r="Y39" s="246"/>
    </row>
    <row r="40" spans="1:30" ht="18.75" customHeight="1" thickBot="1" x14ac:dyDescent="0.3">
      <c r="A40" s="17" t="s">
        <v>221</v>
      </c>
      <c r="B40" s="14"/>
      <c r="C40" s="14"/>
      <c r="D40" s="18"/>
      <c r="E40" s="14"/>
      <c r="F40" s="18"/>
      <c r="G40" s="14"/>
      <c r="H40" s="18"/>
      <c r="I40" s="14"/>
      <c r="J40" s="18"/>
      <c r="K40" s="14"/>
      <c r="L40" s="18"/>
      <c r="M40" s="14"/>
      <c r="N40" s="18"/>
      <c r="O40" s="12"/>
      <c r="P40" s="12"/>
      <c r="R40" s="246"/>
      <c r="S40" s="246"/>
      <c r="T40" s="246"/>
      <c r="U40" s="246"/>
      <c r="V40" s="246"/>
      <c r="W40" s="246"/>
      <c r="X40" s="248"/>
      <c r="Y40" s="246"/>
    </row>
    <row r="41" spans="1:30" s="61" customFormat="1" ht="18.75" customHeight="1" x14ac:dyDescent="0.2">
      <c r="A41" s="333"/>
      <c r="B41" s="385" t="s">
        <v>8</v>
      </c>
      <c r="C41" s="388" t="s">
        <v>222</v>
      </c>
      <c r="D41" s="360"/>
      <c r="E41" s="360"/>
      <c r="F41" s="360"/>
      <c r="G41" s="360"/>
      <c r="H41" s="360"/>
      <c r="I41" s="362" t="s">
        <v>225</v>
      </c>
      <c r="J41" s="360"/>
      <c r="K41" s="360"/>
      <c r="L41" s="360"/>
      <c r="M41" s="360"/>
      <c r="N41" s="361"/>
      <c r="O41" s="360" t="s">
        <v>171</v>
      </c>
      <c r="P41" s="361"/>
      <c r="Q41" s="60"/>
      <c r="R41" s="242"/>
      <c r="S41" s="242"/>
      <c r="T41" s="242"/>
      <c r="U41" s="242"/>
      <c r="V41" s="242"/>
      <c r="W41" s="242"/>
      <c r="X41" s="242"/>
      <c r="Y41" s="242"/>
      <c r="Z41" s="240"/>
      <c r="AA41" s="240"/>
      <c r="AB41" s="240"/>
      <c r="AC41" s="240"/>
    </row>
    <row r="42" spans="1:30" s="61" customFormat="1" ht="18.75" customHeight="1" x14ac:dyDescent="0.2">
      <c r="A42" s="389"/>
      <c r="B42" s="386"/>
      <c r="C42" s="321" t="s">
        <v>46</v>
      </c>
      <c r="D42" s="314" t="s">
        <v>6</v>
      </c>
      <c r="E42" s="315" t="s">
        <v>47</v>
      </c>
      <c r="F42" s="314" t="s">
        <v>6</v>
      </c>
      <c r="G42" s="315" t="s">
        <v>2</v>
      </c>
      <c r="H42" s="316" t="s">
        <v>6</v>
      </c>
      <c r="I42" s="335" t="s">
        <v>46</v>
      </c>
      <c r="J42" s="314" t="s">
        <v>6</v>
      </c>
      <c r="K42" s="315" t="s">
        <v>47</v>
      </c>
      <c r="L42" s="314" t="s">
        <v>6</v>
      </c>
      <c r="M42" s="315" t="s">
        <v>2</v>
      </c>
      <c r="N42" s="316" t="s">
        <v>6</v>
      </c>
      <c r="O42" s="319" t="s">
        <v>37</v>
      </c>
      <c r="P42" s="328" t="s">
        <v>6</v>
      </c>
      <c r="Q42" s="60"/>
      <c r="R42" s="242"/>
      <c r="S42" s="242"/>
      <c r="T42" s="242"/>
      <c r="U42" s="242"/>
      <c r="V42" s="242"/>
      <c r="W42" s="242"/>
      <c r="X42" s="242"/>
      <c r="Y42" s="242"/>
      <c r="Z42" s="240"/>
      <c r="AA42" s="240"/>
      <c r="AB42" s="240"/>
      <c r="AC42" s="240"/>
    </row>
    <row r="43" spans="1:30" ht="18.75" customHeight="1" x14ac:dyDescent="0.2">
      <c r="A43" s="380" t="s">
        <v>61</v>
      </c>
      <c r="B43" s="381"/>
      <c r="C43" s="20">
        <f>SUM(C18,C35)</f>
        <v>7776466.9999999981</v>
      </c>
      <c r="D43" s="21">
        <f>C43/C$43</f>
        <v>1</v>
      </c>
      <c r="E43" s="20">
        <f>SUM(E18,E35)</f>
        <v>1032</v>
      </c>
      <c r="F43" s="21">
        <f>E43/E$43</f>
        <v>1</v>
      </c>
      <c r="G43" s="20">
        <f>SUM(G18,G35)</f>
        <v>7777498.9999999981</v>
      </c>
      <c r="H43" s="21">
        <f>G43/G$43</f>
        <v>1</v>
      </c>
      <c r="I43" s="22">
        <f>SUM(I18,I35)</f>
        <v>17893.830867649966</v>
      </c>
      <c r="J43" s="21">
        <f>I43/I$43</f>
        <v>1</v>
      </c>
      <c r="K43" s="22">
        <f>SUM(K18,K35)</f>
        <v>2999.5301768999998</v>
      </c>
      <c r="L43" s="21">
        <f>K43/K$43</f>
        <v>1</v>
      </c>
      <c r="M43" s="22">
        <f>SUM(M18,M35)</f>
        <v>20893.361044549965</v>
      </c>
      <c r="N43" s="21">
        <f>M43/M$43</f>
        <v>1</v>
      </c>
      <c r="O43" s="22">
        <f>SUM(O18,O35)</f>
        <v>3379970.8283197996</v>
      </c>
      <c r="P43" s="23">
        <f>O43/O$43</f>
        <v>1</v>
      </c>
      <c r="R43" s="246"/>
      <c r="S43" s="246"/>
      <c r="T43" s="246"/>
      <c r="U43" s="246"/>
      <c r="V43" s="246"/>
      <c r="W43" s="246"/>
      <c r="X43" s="246"/>
      <c r="Y43" s="246"/>
    </row>
    <row r="44" spans="1:30" ht="18.75" customHeight="1" x14ac:dyDescent="0.2">
      <c r="A44" s="14"/>
      <c r="B44" s="131" t="s">
        <v>174</v>
      </c>
      <c r="C44" s="14"/>
      <c r="D44" s="14"/>
      <c r="E44" s="24"/>
      <c r="F44" s="14"/>
      <c r="G44" s="14"/>
      <c r="H44" s="14"/>
      <c r="I44" s="14"/>
      <c r="J44" s="14"/>
      <c r="K44" s="14"/>
      <c r="L44" s="14"/>
      <c r="M44" s="14"/>
      <c r="N44" s="14"/>
      <c r="O44" s="12"/>
      <c r="P44" s="12"/>
    </row>
    <row r="45" spans="1:30" ht="18.75" customHeight="1" x14ac:dyDescent="0.2">
      <c r="A45" s="12"/>
      <c r="B45" s="131" t="s">
        <v>98</v>
      </c>
      <c r="C45" s="11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</row>
    <row r="46" spans="1:30" x14ac:dyDescent="0.2">
      <c r="A46" s="12"/>
      <c r="B46" s="25"/>
      <c r="C46" s="11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</row>
    <row r="47" spans="1:30" x14ac:dyDescent="0.2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  <c r="P47" s="12"/>
    </row>
    <row r="48" spans="1:30" ht="18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T48" s="254" t="s">
        <v>180</v>
      </c>
      <c r="AC48" s="246"/>
      <c r="AD48" s="4"/>
    </row>
    <row r="49" spans="1:33" x14ac:dyDescent="0.2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  <c r="P49" s="12"/>
      <c r="S49" s="249"/>
      <c r="T49" s="249"/>
      <c r="U49" s="249"/>
      <c r="V49" s="249"/>
      <c r="W49" s="249"/>
      <c r="X49" s="249"/>
      <c r="Y49" s="249"/>
      <c r="Z49" s="249"/>
      <c r="AA49" s="249"/>
      <c r="AC49" s="246"/>
      <c r="AD49" s="4"/>
    </row>
    <row r="50" spans="1:33" x14ac:dyDescent="0.2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S50" s="249"/>
      <c r="T50" s="249"/>
      <c r="U50" s="249" t="s">
        <v>62</v>
      </c>
      <c r="V50" s="249"/>
      <c r="W50" s="249"/>
      <c r="X50" s="249" t="s">
        <v>63</v>
      </c>
      <c r="Y50" s="249" t="s">
        <v>64</v>
      </c>
      <c r="Z50" s="249"/>
      <c r="AA50" s="249"/>
      <c r="AC50" s="246"/>
      <c r="AD50" s="4"/>
    </row>
    <row r="51" spans="1:33" x14ac:dyDescent="0.2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S51" s="249"/>
      <c r="T51" s="249"/>
      <c r="U51" s="249"/>
      <c r="V51" s="249"/>
      <c r="W51" s="249"/>
      <c r="X51" s="249"/>
      <c r="Y51" s="249"/>
      <c r="Z51" s="249"/>
      <c r="AA51" s="249"/>
      <c r="AC51" s="246"/>
      <c r="AD51" s="4"/>
    </row>
    <row r="52" spans="1:33" x14ac:dyDescent="0.2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S52" s="249"/>
      <c r="T52" s="249" t="s">
        <v>7</v>
      </c>
      <c r="U52" s="250">
        <f>G18</f>
        <v>4848049.9999999935</v>
      </c>
      <c r="V52" s="251">
        <f>U52/U54</f>
        <v>0.6233430566818452</v>
      </c>
      <c r="W52" s="249" t="s">
        <v>7</v>
      </c>
      <c r="X52" s="250">
        <f>C18</f>
        <v>4847654.9999999935</v>
      </c>
      <c r="Y52" s="250">
        <f>E18</f>
        <v>395</v>
      </c>
      <c r="Z52" s="251">
        <f>X52/X54</f>
        <v>0.62337498506712552</v>
      </c>
      <c r="AA52" s="251">
        <f>Y52/Y54</f>
        <v>0.38275193798449614</v>
      </c>
      <c r="AC52" s="246"/>
      <c r="AD52" s="4"/>
      <c r="AE52" s="9"/>
      <c r="AF52" s="9"/>
      <c r="AG52" s="9"/>
    </row>
    <row r="53" spans="1:33" x14ac:dyDescent="0.2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S53" s="249"/>
      <c r="T53" s="249" t="s">
        <v>9</v>
      </c>
      <c r="U53" s="250">
        <f>G35</f>
        <v>2929449.0000000047</v>
      </c>
      <c r="V53" s="251">
        <f>U53/U54</f>
        <v>0.37665694331815475</v>
      </c>
      <c r="W53" s="249" t="s">
        <v>9</v>
      </c>
      <c r="X53" s="250">
        <f>C35</f>
        <v>2928812.0000000047</v>
      </c>
      <c r="Y53" s="250">
        <f>E35</f>
        <v>636.99999999999989</v>
      </c>
      <c r="Z53" s="251">
        <f>X53/X54</f>
        <v>0.37662501493287442</v>
      </c>
      <c r="AA53" s="251">
        <f>Y53/Y54</f>
        <v>0.61724806201550375</v>
      </c>
      <c r="AC53" s="246"/>
      <c r="AD53" s="4"/>
      <c r="AE53" s="9"/>
      <c r="AF53" s="9"/>
      <c r="AG53" s="9"/>
    </row>
    <row r="54" spans="1:33" x14ac:dyDescent="0.2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S54" s="249"/>
      <c r="T54" s="249"/>
      <c r="U54" s="250">
        <f>SUM(U52:U53)</f>
        <v>7777498.9999999981</v>
      </c>
      <c r="V54" s="249"/>
      <c r="W54" s="249"/>
      <c r="X54" s="250">
        <f>SUM(X52:X53)</f>
        <v>7776466.9999999981</v>
      </c>
      <c r="Y54" s="250">
        <f>SUM(Y52:Y53)</f>
        <v>1032</v>
      </c>
      <c r="Z54" s="249"/>
      <c r="AA54" s="249"/>
      <c r="AC54" s="246"/>
      <c r="AD54" s="4"/>
    </row>
    <row r="55" spans="1:33" x14ac:dyDescent="0.2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S55" s="249"/>
      <c r="T55" s="249"/>
      <c r="U55" s="249"/>
      <c r="V55" s="249"/>
      <c r="W55" s="249"/>
      <c r="X55" s="250"/>
      <c r="Y55" s="250"/>
      <c r="Z55" s="249"/>
      <c r="AA55" s="249"/>
      <c r="AC55" s="246"/>
      <c r="AD55" s="4"/>
    </row>
    <row r="56" spans="1:33" x14ac:dyDescent="0.2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S56" s="249"/>
      <c r="T56" s="249"/>
      <c r="U56" s="249"/>
      <c r="V56" s="249"/>
      <c r="W56" s="249"/>
      <c r="X56" s="250"/>
      <c r="Y56" s="250"/>
      <c r="Z56" s="249"/>
      <c r="AA56" s="249"/>
      <c r="AC56" s="246"/>
      <c r="AD56" s="4"/>
    </row>
    <row r="57" spans="1:33" x14ac:dyDescent="0.2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S57" s="249"/>
      <c r="T57" s="249"/>
      <c r="U57" s="249" t="s">
        <v>65</v>
      </c>
      <c r="V57" s="249"/>
      <c r="W57" s="249"/>
      <c r="X57" s="250" t="s">
        <v>63</v>
      </c>
      <c r="Y57" s="250" t="s">
        <v>64</v>
      </c>
      <c r="Z57" s="249"/>
      <c r="AA57" s="249"/>
      <c r="AC57" s="246"/>
      <c r="AD57" s="4"/>
    </row>
    <row r="58" spans="1:33" x14ac:dyDescent="0.2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  <c r="P58" s="12"/>
      <c r="S58" s="249"/>
      <c r="T58" s="249" t="s">
        <v>7</v>
      </c>
      <c r="U58" s="250">
        <f>M18</f>
        <v>8078.0766192800038</v>
      </c>
      <c r="V58" s="251">
        <f>U58/U61</f>
        <v>0.38663365851264847</v>
      </c>
      <c r="W58" s="249" t="s">
        <v>7</v>
      </c>
      <c r="X58" s="250">
        <f>I18</f>
        <v>6877.8646369800044</v>
      </c>
      <c r="Y58" s="250">
        <f>K18</f>
        <v>1200.2119822999994</v>
      </c>
      <c r="Z58" s="251">
        <f>X58/X61</f>
        <v>0.38437071904006931</v>
      </c>
      <c r="AA58" s="251">
        <f>Y58/Y61</f>
        <v>0.40013332472634522</v>
      </c>
    </row>
    <row r="59" spans="1:33" x14ac:dyDescent="0.2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  <c r="P59" s="12"/>
      <c r="S59" s="249"/>
      <c r="T59" s="249" t="s">
        <v>9</v>
      </c>
      <c r="U59" s="250">
        <f>M35</f>
        <v>12815.28442526996</v>
      </c>
      <c r="V59" s="251">
        <f>U59/U61</f>
        <v>0.61336634148735147</v>
      </c>
      <c r="W59" s="249" t="s">
        <v>9</v>
      </c>
      <c r="X59" s="250">
        <f>I35</f>
        <v>11015.966230669959</v>
      </c>
      <c r="Y59" s="250">
        <f>K35</f>
        <v>1799.3181946000002</v>
      </c>
      <c r="Z59" s="251">
        <f>X59/X61</f>
        <v>0.61562928095993064</v>
      </c>
      <c r="AA59" s="251">
        <f>Y59/Y61</f>
        <v>0.59986667527365467</v>
      </c>
    </row>
    <row r="60" spans="1:33" x14ac:dyDescent="0.2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S60" s="249"/>
      <c r="T60" s="249"/>
      <c r="U60" s="250"/>
      <c r="V60" s="251"/>
      <c r="W60" s="249"/>
      <c r="X60" s="250"/>
      <c r="Y60" s="250"/>
      <c r="Z60" s="251"/>
      <c r="AA60" s="251"/>
    </row>
    <row r="61" spans="1:33" x14ac:dyDescent="0.2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S61" s="249"/>
      <c r="T61" s="249"/>
      <c r="U61" s="250">
        <f>SUM(U58:U59)</f>
        <v>20893.361044549965</v>
      </c>
      <c r="V61" s="249"/>
      <c r="W61" s="249"/>
      <c r="X61" s="250">
        <f>SUM(X58:X59)</f>
        <v>17893.830867649966</v>
      </c>
      <c r="Y61" s="250">
        <f>SUM(Y58:Y59)</f>
        <v>2999.5301768999998</v>
      </c>
      <c r="Z61" s="249"/>
      <c r="AA61" s="249"/>
    </row>
    <row r="62" spans="1:33" x14ac:dyDescent="0.2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S62" s="249"/>
      <c r="T62" s="249"/>
      <c r="U62" s="249"/>
      <c r="V62" s="249"/>
      <c r="W62" s="249"/>
      <c r="X62" s="249"/>
      <c r="Y62" s="249"/>
      <c r="Z62" s="249"/>
      <c r="AA62" s="249"/>
    </row>
    <row r="63" spans="1:33" x14ac:dyDescent="0.2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S63" s="249"/>
      <c r="T63" s="249"/>
      <c r="U63" s="249"/>
      <c r="V63" s="249"/>
      <c r="W63" s="249"/>
      <c r="X63" s="249"/>
      <c r="Y63" s="249"/>
      <c r="Z63" s="249"/>
      <c r="AA63" s="249"/>
    </row>
    <row r="64" spans="1:33" x14ac:dyDescent="0.2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26"/>
      <c r="M64" s="12"/>
      <c r="N64" s="12"/>
      <c r="O64" s="12"/>
      <c r="P64" s="12"/>
      <c r="S64" s="249"/>
      <c r="T64" s="249"/>
      <c r="U64" s="249"/>
      <c r="V64" s="249"/>
      <c r="W64" s="249"/>
      <c r="X64" s="249"/>
      <c r="Y64" s="249"/>
      <c r="Z64" s="249"/>
      <c r="AA64" s="249"/>
    </row>
    <row r="65" spans="1:27" x14ac:dyDescent="0.2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S65" s="249"/>
      <c r="T65" s="249"/>
      <c r="U65" s="249"/>
      <c r="V65" s="249"/>
      <c r="W65" s="249"/>
      <c r="X65" s="249"/>
      <c r="Y65" s="249"/>
      <c r="Z65" s="249"/>
      <c r="AA65" s="249"/>
    </row>
    <row r="66" spans="1:27" x14ac:dyDescent="0.2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S66" s="249"/>
      <c r="T66" s="249"/>
      <c r="U66" s="249"/>
      <c r="V66" s="249"/>
      <c r="W66" s="249"/>
      <c r="X66" s="249"/>
      <c r="Y66" s="249"/>
      <c r="Z66" s="249"/>
      <c r="AA66" s="249"/>
    </row>
    <row r="67" spans="1:27" x14ac:dyDescent="0.2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  <c r="P67" s="12"/>
      <c r="S67" s="249"/>
      <c r="T67" s="249"/>
      <c r="U67" s="249"/>
      <c r="V67" s="249"/>
      <c r="W67" s="249"/>
      <c r="X67" s="249"/>
      <c r="Y67" s="249"/>
      <c r="Z67" s="249"/>
      <c r="AA67" s="249"/>
    </row>
    <row r="68" spans="1:27" x14ac:dyDescent="0.2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S68" s="249"/>
      <c r="T68" s="249"/>
      <c r="U68" s="249"/>
      <c r="V68" s="249"/>
      <c r="W68" s="249"/>
      <c r="X68" s="249"/>
      <c r="Y68" s="249"/>
      <c r="Z68" s="249"/>
      <c r="AA68" s="249"/>
    </row>
    <row r="69" spans="1:27" x14ac:dyDescent="0.2">
      <c r="A69" s="12"/>
      <c r="B69" s="27"/>
      <c r="C69" s="28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  <c r="P69" s="12"/>
    </row>
    <row r="70" spans="1:27" x14ac:dyDescent="0.2">
      <c r="A70" s="12"/>
      <c r="B70" s="27"/>
      <c r="C70" s="28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</row>
    <row r="71" spans="1:27" x14ac:dyDescent="0.2">
      <c r="A71" s="12"/>
      <c r="B71" s="12"/>
      <c r="C71" s="28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  <c r="P71" s="12"/>
    </row>
    <row r="72" spans="1:27" x14ac:dyDescent="0.2">
      <c r="A72" s="12"/>
      <c r="B72" s="11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  <c r="P72" s="12"/>
    </row>
  </sheetData>
  <sortState ref="T4:Z27">
    <sortCondition ref="T4:T27"/>
    <sortCondition ref="U4:U27"/>
  </sortState>
  <mergeCells count="18">
    <mergeCell ref="A1:P1"/>
    <mergeCell ref="A4:A5"/>
    <mergeCell ref="B4:B5"/>
    <mergeCell ref="C4:H4"/>
    <mergeCell ref="I4:N4"/>
    <mergeCell ref="O4:P4"/>
    <mergeCell ref="V2:W2"/>
    <mergeCell ref="X2:Y2"/>
    <mergeCell ref="A43:B43"/>
    <mergeCell ref="A22:A23"/>
    <mergeCell ref="B22:B23"/>
    <mergeCell ref="C22:H22"/>
    <mergeCell ref="I22:N22"/>
    <mergeCell ref="O22:P22"/>
    <mergeCell ref="B41:B42"/>
    <mergeCell ref="C41:H41"/>
    <mergeCell ref="I41:N41"/>
    <mergeCell ref="O41:P41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52" orientation="landscape" r:id="rId1"/>
  <headerFooter alignWithMargins="0"/>
  <ignoredErrors>
    <ignoredError sqref="D43 F43 L43 N43 H43 J43 P43 G24 M17 M6:M15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6</vt:i4>
      </vt:variant>
    </vt:vector>
  </HeadingPairs>
  <TitlesOfParts>
    <vt:vector size="10" baseType="lpstr">
      <vt:lpstr>9.1</vt:lpstr>
      <vt:lpstr>9.2</vt:lpstr>
      <vt:lpstr>9.3</vt:lpstr>
      <vt:lpstr>9.4</vt:lpstr>
      <vt:lpstr>'9.1'!Área_de_impresión</vt:lpstr>
      <vt:lpstr>'9.2'!Área_de_impresión</vt:lpstr>
      <vt:lpstr>'9.3'!Área_de_impresión</vt:lpstr>
      <vt:lpstr>'9.4'!Área_de_impresión</vt:lpstr>
      <vt:lpstr>'9.3'!PARTICIP</vt:lpstr>
      <vt:lpstr>'9.2'!Títulos_a_imprimir</vt:lpstr>
    </vt:vector>
  </TitlesOfParts>
  <Company>MINISTERIO DE ENERGIA Y MINAS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Neyra Vilca, Anival Wenceslao</dc:creator>
  <cp:lastModifiedBy>Neyra Vilca, Anival Wenceslao</cp:lastModifiedBy>
  <cp:lastPrinted>2022-01-24T06:05:22Z</cp:lastPrinted>
  <dcterms:created xsi:type="dcterms:W3CDTF">1999-03-16T15:51:45Z</dcterms:created>
  <dcterms:modified xsi:type="dcterms:W3CDTF">2022-01-24T06:07:44Z</dcterms:modified>
</cp:coreProperties>
</file>